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24\02 Feb Winter 24\"/>
    </mc:Choice>
  </mc:AlternateContent>
  <xr:revisionPtr revIDLastSave="0" documentId="13_ncr:1_{65E6DA45-C708-4F20-8EA8-90A86C05511C}" xr6:coauthVersionLast="47" xr6:coauthVersionMax="47" xr10:uidLastSave="{00000000-0000-0000-0000-000000000000}"/>
  <bookViews>
    <workbookView xWindow="-120" yWindow="-120" windowWidth="25440" windowHeight="15390" activeTab="5" xr2:uid="{24A91D43-4762-49E4-A146-5C75B8B30762}"/>
  </bookViews>
  <sheets>
    <sheet name="Baker" sheetId="4" r:id="rId1"/>
    <sheet name="Carson" sheetId="8" r:id="rId2"/>
    <sheet name="Christian Art Gifts" sheetId="9" r:id="rId3"/>
    <sheet name="Creative Brands" sheetId="11" r:id="rId4"/>
    <sheet name="DaySpring" sheetId="34" r:id="rId5"/>
    <sheet name="HarperCollins" sheetId="35" r:id="rId6"/>
    <sheet name="Harvest House" sheetId="19" r:id="rId7"/>
    <sheet name="Moody" sheetId="23" r:id="rId8"/>
  </sheets>
  <definedNames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5" hidden="1">HarperCollins!$A$11:$G$11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hidden="1">#REF!</definedName>
    <definedName name="advent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5">HarperCollins!$A$1:$G$38</definedName>
    <definedName name="_xlnm.Print_Titles" localSheetId="0">Baker!$14:$14</definedName>
    <definedName name="_xlnm.Print_Titles" localSheetId="1">Carson!$14:$14</definedName>
    <definedName name="_xlnm.Print_Titles" localSheetId="2">'Christian Art Gifts'!$14:$14</definedName>
    <definedName name="_xlnm.Print_Titles" localSheetId="3">'Creative Brands'!$14:$14</definedName>
    <definedName name="_xlnm.Print_Titles" localSheetId="4">DaySpring!$14:$14</definedName>
    <definedName name="_xlnm.Print_Titles" localSheetId="6">'Harvest House'!$14:$14</definedName>
    <definedName name="_xlnm.Print_Titles" localSheetId="7">Moody!$14:$14</definedName>
    <definedName name="query">#REF!</definedName>
    <definedName name="sales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hidden="1">{#N/A,#N/A,TRUE,"YS YTD Net Sales"}</definedName>
    <definedName name="wrn.YS._.YTD._.Pack._.Sales." hidden="1">{#N/A,#N/A,TRUE,"YS Pack Sales"}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35" l="1"/>
  <c r="A36" i="35"/>
  <c r="A35" i="35"/>
  <c r="K33" i="35"/>
  <c r="J33" i="35"/>
  <c r="I33" i="35"/>
  <c r="G27" i="35"/>
  <c r="J27" i="35" s="1"/>
  <c r="G26" i="35"/>
  <c r="J26" i="35" s="1"/>
  <c r="G25" i="35"/>
  <c r="J25" i="35" s="1"/>
  <c r="G24" i="35"/>
  <c r="J24" i="35" s="1"/>
  <c r="G23" i="35"/>
  <c r="J23" i="35" s="1"/>
  <c r="G22" i="35"/>
  <c r="J22" i="35" s="1"/>
  <c r="G21" i="35"/>
  <c r="J21" i="35" s="1"/>
  <c r="G20" i="35"/>
  <c r="J20" i="35" s="1"/>
  <c r="G19" i="35"/>
  <c r="J19" i="35" s="1"/>
  <c r="G18" i="35"/>
  <c r="J18" i="35" s="1"/>
  <c r="G17" i="35"/>
  <c r="J17" i="35" s="1"/>
  <c r="G16" i="35"/>
  <c r="J16" i="35" s="1"/>
  <c r="G15" i="35"/>
  <c r="J15" i="35" s="1"/>
  <c r="G14" i="35"/>
  <c r="J14" i="35" s="1"/>
  <c r="G13" i="35"/>
  <c r="J13" i="35" s="1"/>
  <c r="E8" i="35"/>
  <c r="E7" i="35"/>
  <c r="C7" i="35"/>
  <c r="E3" i="35"/>
  <c r="K14" i="35" l="1"/>
  <c r="I14" i="35"/>
  <c r="K18" i="35"/>
  <c r="I18" i="35"/>
  <c r="K22" i="35"/>
  <c r="I22" i="35"/>
  <c r="K26" i="35"/>
  <c r="I26" i="35"/>
  <c r="K15" i="35"/>
  <c r="I15" i="35"/>
  <c r="K19" i="35"/>
  <c r="I19" i="35"/>
  <c r="K23" i="35"/>
  <c r="I23" i="35"/>
  <c r="K27" i="35"/>
  <c r="I27" i="35"/>
  <c r="K16" i="35"/>
  <c r="I16" i="35"/>
  <c r="K20" i="35"/>
  <c r="I20" i="35"/>
  <c r="K24" i="35"/>
  <c r="I24" i="35"/>
  <c r="K13" i="35"/>
  <c r="I13" i="35"/>
  <c r="K17" i="35"/>
  <c r="I17" i="35"/>
  <c r="K21" i="35"/>
  <c r="I21" i="35"/>
  <c r="K25" i="35"/>
  <c r="I25" i="35"/>
  <c r="C38" i="35" l="1"/>
  <c r="I38" i="35"/>
  <c r="H17" i="34" l="1"/>
  <c r="H16" i="34"/>
  <c r="H15" i="34"/>
  <c r="G10" i="34"/>
  <c r="H16" i="23"/>
  <c r="H15" i="23"/>
  <c r="G10" i="4"/>
  <c r="H15" i="4"/>
  <c r="H10" i="4" s="1"/>
  <c r="G10" i="8"/>
  <c r="G10" i="9"/>
  <c r="G10" i="11"/>
  <c r="H10" i="34" l="1"/>
  <c r="H15" i="19" l="1"/>
  <c r="G10" i="19"/>
  <c r="H10" i="23"/>
  <c r="G10" i="23"/>
  <c r="H10" i="19" l="1"/>
  <c r="H17" i="11" l="1"/>
  <c r="H16" i="11"/>
  <c r="H15" i="11"/>
  <c r="H10" i="11" l="1"/>
  <c r="E15" i="9"/>
  <c r="H15" i="9" s="1"/>
  <c r="E16" i="9"/>
  <c r="E17" i="9"/>
  <c r="H17" i="9" s="1"/>
  <c r="E18" i="9"/>
  <c r="H18" i="9" s="1"/>
  <c r="E19" i="9"/>
  <c r="H19" i="9" s="1"/>
  <c r="E20" i="9"/>
  <c r="H20" i="9" s="1"/>
  <c r="E21" i="9"/>
  <c r="H21" i="9" s="1"/>
  <c r="E22" i="9"/>
  <c r="H22" i="9" s="1"/>
  <c r="E23" i="9"/>
  <c r="H23" i="9" s="1"/>
  <c r="H16" i="9"/>
  <c r="H18" i="8"/>
  <c r="H17" i="8"/>
  <c r="H16" i="8"/>
  <c r="H15" i="8"/>
  <c r="H10" i="9" l="1"/>
  <c r="H10" i="8"/>
</calcChain>
</file>

<file path=xl/sharedStrings.xml><?xml version="1.0" encoding="utf-8"?>
<sst xmlns="http://schemas.openxmlformats.org/spreadsheetml/2006/main" count="310" uniqueCount="157">
  <si>
    <t>UPC</t>
  </si>
  <si>
    <t>Product Title</t>
  </si>
  <si>
    <t>Item #</t>
  </si>
  <si>
    <t>Cost Per Piece</t>
  </si>
  <si>
    <t>Min Qty</t>
  </si>
  <si>
    <t>List Price</t>
  </si>
  <si>
    <t>Order Qty</t>
  </si>
  <si>
    <t>Total</t>
  </si>
  <si>
    <t>Account #</t>
  </si>
  <si>
    <t>Phone</t>
  </si>
  <si>
    <t>PO#</t>
  </si>
  <si>
    <t>Order Date</t>
  </si>
  <si>
    <t>Store Name</t>
  </si>
  <si>
    <t>Address</t>
  </si>
  <si>
    <t>Ordered By</t>
  </si>
  <si>
    <t>TOTAL QTY</t>
  </si>
  <si>
    <t>TOTAL $</t>
  </si>
  <si>
    <t>Terms:</t>
  </si>
  <si>
    <t>Discount:</t>
  </si>
  <si>
    <t>Free Shipping:</t>
  </si>
  <si>
    <t>Returns:</t>
  </si>
  <si>
    <t>Order Minimum:</t>
  </si>
  <si>
    <t>None</t>
  </si>
  <si>
    <t>Surcharge:</t>
  </si>
  <si>
    <t>ISBN</t>
  </si>
  <si>
    <t>Author</t>
  </si>
  <si>
    <t>Sale Price</t>
  </si>
  <si>
    <t>Store Discount</t>
  </si>
  <si>
    <t>City, ST, Zip</t>
  </si>
  <si>
    <t>No</t>
  </si>
  <si>
    <t>Sale Terms:</t>
  </si>
  <si>
    <t>50%, all Books and Bibles</t>
  </si>
  <si>
    <t>Discount – 45% off of the sale price on select titles</t>
  </si>
  <si>
    <t>25 or more shippable units</t>
  </si>
  <si>
    <t>No minimum order</t>
  </si>
  <si>
    <t>Yes, customer pays return freight</t>
  </si>
  <si>
    <r>
      <t xml:space="preserve">Baker Publishing Group
</t>
    </r>
    <r>
      <rPr>
        <sz val="12"/>
        <color theme="1"/>
        <rFont val="Calibri"/>
        <family val="2"/>
        <scheme val="minor"/>
      </rPr>
      <t>6030 E Fulton Road
Ada, MI 49301
Phone 800-877-2665 / Fax 800-398-3111
orders@bakerpublishinggroup.com</t>
    </r>
  </si>
  <si>
    <r>
      <t xml:space="preserve">Carson Home Accents
</t>
    </r>
    <r>
      <rPr>
        <sz val="12"/>
        <color theme="1"/>
        <rFont val="Calibri"/>
        <family val="2"/>
        <scheme val="minor"/>
      </rPr>
      <t>189 Foreman Road
Freeport, PA 16229
Phone 800-888-1918 / Fax 724-295-4033
Service@CarsonHomeAccents.com</t>
    </r>
  </si>
  <si>
    <t>Minimum Opening order: $250 Per Catalog</t>
  </si>
  <si>
    <t>Minimum Reorder: $100 Per Catalog</t>
  </si>
  <si>
    <r>
      <t xml:space="preserve">Christian Art Gifts
</t>
    </r>
    <r>
      <rPr>
        <sz val="12"/>
        <color theme="1"/>
        <rFont val="Calibri"/>
        <family val="2"/>
        <scheme val="minor"/>
      </rPr>
      <t>359 Longview Drive
Bloomingdale, IL 60108
Phone 800-521-7807 / Fax 800-521-7819
custservice@cagifts.com</t>
    </r>
  </si>
  <si>
    <t xml:space="preserve">Discount:  </t>
  </si>
  <si>
    <t xml:space="preserve">Shipping:  </t>
  </si>
  <si>
    <t>Free on orders over $200</t>
  </si>
  <si>
    <t xml:space="preserve">Returns:  </t>
  </si>
  <si>
    <t xml:space="preserve">Order Minimum:   </t>
  </si>
  <si>
    <r>
      <t xml:space="preserve">Creative Brands
</t>
    </r>
    <r>
      <rPr>
        <sz val="12"/>
        <color theme="1"/>
        <rFont val="Calibri"/>
        <family val="2"/>
        <scheme val="minor"/>
      </rPr>
      <t>5226 S 31st Place
Phoenix, AZ 85040
Phone 800-572-1172 / Fax 800-525-7959</t>
    </r>
  </si>
  <si>
    <t>Shipping:</t>
  </si>
  <si>
    <t>Yes</t>
  </si>
  <si>
    <r>
      <t xml:space="preserve">Harvest House
</t>
    </r>
    <r>
      <rPr>
        <sz val="12"/>
        <color theme="1"/>
        <rFont val="Calibri"/>
        <family val="2"/>
        <scheme val="minor"/>
      </rPr>
      <t>2975 Chad Drive
Eugene, OR 97408
Phone 800-547-8979 / Fax 888-501-6012
OrderToday@HarvestHousePublishers.com</t>
    </r>
  </si>
  <si>
    <t>47% Books | 45% Bibles</t>
  </si>
  <si>
    <t>Free ground shipping on most orders</t>
  </si>
  <si>
    <t>$100 net minimum</t>
  </si>
  <si>
    <t>Nancy DeMoss Wolgemuth</t>
  </si>
  <si>
    <t>15+ ass’t units, 50% discount, 60-day billing, Free Freight</t>
  </si>
  <si>
    <t>25+ ass’t units, 52% discount, 60-day billing, Free Freight</t>
  </si>
  <si>
    <t>50+ ass’t units, 55% discount, 90-day billing, Free Freight</t>
  </si>
  <si>
    <t>No R/A needed but should include a copy of the invoice to receive full credit.</t>
  </si>
  <si>
    <r>
      <t xml:space="preserve">Moody Publishing
</t>
    </r>
    <r>
      <rPr>
        <sz val="12"/>
        <color theme="1"/>
        <rFont val="Calibri"/>
        <family val="2"/>
        <scheme val="minor"/>
      </rPr>
      <t>210 West Chestnut Street
Chicago, IL 60610
Phone 800-678-8812 / Fax 800-678-3329
mpcustomerservice@moody.edu</t>
    </r>
  </si>
  <si>
    <t>2024 Winter Sale Flyer</t>
  </si>
  <si>
    <t>A Season Of Harvest</t>
  </si>
  <si>
    <t>Lauraine Snelling</t>
  </si>
  <si>
    <t>Necklace Emmanuel Cross Pendant Blue</t>
  </si>
  <si>
    <t>N1573</t>
  </si>
  <si>
    <t>Mr &amp; Mrs LuxLeather Devotional</t>
  </si>
  <si>
    <t>GB105</t>
  </si>
  <si>
    <t>Cross - Love</t>
  </si>
  <si>
    <t>Cross - Faith</t>
  </si>
  <si>
    <t>Cross - Hope</t>
  </si>
  <si>
    <t>Cross - Strength</t>
  </si>
  <si>
    <t>Mr &amp; Mrs Pen Set</t>
  </si>
  <si>
    <t>PNST14</t>
  </si>
  <si>
    <t>101 Prayers For Mr. &amp; Mrs</t>
  </si>
  <si>
    <t>GB231</t>
  </si>
  <si>
    <t>Heartfelt Pink Petals You've Got This Pen</t>
  </si>
  <si>
    <t>HFPEN308</t>
  </si>
  <si>
    <t>Heartfelt Pink Petals Make Every Day Count Coffee Mug</t>
  </si>
  <si>
    <t>HFMUG822</t>
  </si>
  <si>
    <t>Heartfealt Pink Petals, Shine Your Light Keychain In Tin</t>
  </si>
  <si>
    <t>HFKMO119</t>
  </si>
  <si>
    <t>Heartfelt Pink Petals Shine Your Light Flexcover Journal</t>
  </si>
  <si>
    <t>HFJL618</t>
  </si>
  <si>
    <t>Hearfelt Pink Petals It's The Little Things SS Travel Mug</t>
  </si>
  <si>
    <t>HFSMUG228</t>
  </si>
  <si>
    <t>Heartfelt Pink Petals Scarf</t>
  </si>
  <si>
    <t>HFSCF004</t>
  </si>
  <si>
    <t>Emmanuel Earrings Blue</t>
  </si>
  <si>
    <t>N1574</t>
  </si>
  <si>
    <t>Emmanuel Bracelet Blue</t>
  </si>
  <si>
    <t>N1538</t>
  </si>
  <si>
    <r>
      <t xml:space="preserve">DaySpring
</t>
    </r>
    <r>
      <rPr>
        <sz val="12"/>
        <color theme="1"/>
        <rFont val="Calibri"/>
        <family val="2"/>
        <scheme val="minor"/>
      </rPr>
      <t>21154 Arkansas 16
Siloam Springs, AR 72761
Phone 800-944-8000 / Fax 800-944-3440</t>
    </r>
  </si>
  <si>
    <t>Unwind</t>
  </si>
  <si>
    <t>Aarti Sequeira - J8530</t>
  </si>
  <si>
    <t>God Created Cookbook Stand</t>
  </si>
  <si>
    <t>U1061</t>
  </si>
  <si>
    <t>Grace &amp; Salt Apron</t>
  </si>
  <si>
    <t>U1060</t>
  </si>
  <si>
    <t>Living In The Daze Of Deception</t>
  </si>
  <si>
    <t>Jack Hibbs</t>
  </si>
  <si>
    <t>Incomparable</t>
  </si>
  <si>
    <t>Loving Adopted Children Well</t>
  </si>
  <si>
    <t>Gary Chapman</t>
  </si>
  <si>
    <t>Munce Winter Flyer</t>
  </si>
  <si>
    <t>HCCP Rep Name:</t>
  </si>
  <si>
    <t>Ship Date:</t>
  </si>
  <si>
    <t>PO #:</t>
  </si>
  <si>
    <t>Promo Start Date:</t>
  </si>
  <si>
    <t>Account Name:</t>
  </si>
  <si>
    <t>CUSTOMER</t>
  </si>
  <si>
    <t>Promo End Date:</t>
  </si>
  <si>
    <t>Account Number:</t>
  </si>
  <si>
    <t>CUST #</t>
  </si>
  <si>
    <t>Order Due Date:</t>
  </si>
  <si>
    <t>Promo Name:</t>
  </si>
  <si>
    <t>Date Ordered:</t>
  </si>
  <si>
    <t>Promo Code:</t>
  </si>
  <si>
    <t>MFEB24</t>
  </si>
  <si>
    <t>Dating:</t>
  </si>
  <si>
    <t xml:space="preserve">Promotional orders submitted by the due date listed above are eligible for 90 days' dating; orders of 30 units or more receive free freight </t>
  </si>
  <si>
    <t>Qty</t>
  </si>
  <si>
    <t>Title</t>
  </si>
  <si>
    <t>Sale Notes</t>
  </si>
  <si>
    <t>Price</t>
  </si>
  <si>
    <r>
      <rPr>
        <b/>
        <sz val="11"/>
        <color rgb="FFFF0000"/>
        <rFont val="Calibri"/>
        <family val="2"/>
        <scheme val="minor"/>
      </rPr>
      <t>Suggested</t>
    </r>
    <r>
      <rPr>
        <b/>
        <sz val="11"/>
        <color theme="1"/>
        <rFont val="Calibri"/>
        <family val="2"/>
        <scheme val="minor"/>
      </rPr>
      <t xml:space="preserve"> Sale </t>
    </r>
  </si>
  <si>
    <t>Discount</t>
  </si>
  <si>
    <t>Margin</t>
  </si>
  <si>
    <t>Net</t>
  </si>
  <si>
    <t>Net Sum</t>
  </si>
  <si>
    <t>Encouraging Words for a Discouraging World</t>
  </si>
  <si>
    <t>4 unit min order</t>
  </si>
  <si>
    <t>40% Off</t>
  </si>
  <si>
    <t>Berenstain Bears Hugs and Kisses Sticker and Activity Book</t>
  </si>
  <si>
    <t>40% off</t>
  </si>
  <si>
    <t>Berenstain Bears Love Their Neighbors</t>
  </si>
  <si>
    <t>Berenstain Bears' Valentine Blessings</t>
  </si>
  <si>
    <t>Boundaries in Dating</t>
  </si>
  <si>
    <t>Boundaries in Marriage</t>
  </si>
  <si>
    <t>Life Is Hard. God Is Good. Let's Dance.</t>
  </si>
  <si>
    <t>Made for People: Why We Drift into Loneliness</t>
  </si>
  <si>
    <t>Misled</t>
  </si>
  <si>
    <t>NIV, Couples' Devotional Bible (Build a Biblical Foundation for Your Marriage), Hardcover, Comfort Print</t>
  </si>
  <si>
    <t>2 unit min order</t>
  </si>
  <si>
    <t>30% Off</t>
  </si>
  <si>
    <t>NIV, Couples' Devotional Bible (Build a Biblical Foundation for Your Marriage), Leathersoft, Stone, Comfort Print</t>
  </si>
  <si>
    <t>NIV, Journal the Word Bible (Perfect for Note-Taking), Large Print, Leathersoft, Brown, Red Letter, Comfort Print</t>
  </si>
  <si>
    <t>NIV, Journal the Word Bible (Perfect for Note-Taking), Large Print, Leathersoft, Teal, Red Letter, Comfort Print</t>
  </si>
  <si>
    <t>Power of the Blessing</t>
  </si>
  <si>
    <t>Waking Up to the Goodness of God</t>
  </si>
  <si>
    <t>Sale Stickers</t>
  </si>
  <si>
    <t>9780310264040</t>
  </si>
  <si>
    <t>Sale Stickers 30% Off Sheet of 14</t>
  </si>
  <si>
    <t>30% off</t>
  </si>
  <si>
    <t>9780310270089</t>
  </si>
  <si>
    <t>Sale Stickers 40% Off Sheet of 14</t>
  </si>
  <si>
    <t>Total Units:</t>
  </si>
  <si>
    <t>Avg. Mar</t>
  </si>
  <si>
    <t>Total 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</si>
</sst>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/>
    <xf numFmtId="0" fontId="16" fillId="0" borderId="0"/>
    <xf numFmtId="0" fontId="16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/>
    </xf>
    <xf numFmtId="164" fontId="0" fillId="0" borderId="9" xfId="0" applyNumberForma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44" fontId="0" fillId="0" borderId="9" xfId="0" applyNumberFormat="1" applyBorder="1" applyAlignment="1">
      <alignment horizontal="center" vertical="top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2" fillId="0" borderId="12" xfId="0" applyFont="1" applyBorder="1" applyAlignment="1">
      <alignment horizontal="left" vertical="center" inden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indent="2"/>
    </xf>
    <xf numFmtId="9" fontId="0" fillId="0" borderId="15" xfId="0" applyNumberFormat="1" applyBorder="1" applyAlignment="1">
      <alignment horizontal="left" vertical="top"/>
    </xf>
    <xf numFmtId="0" fontId="0" fillId="0" borderId="14" xfId="0" applyBorder="1"/>
    <xf numFmtId="0" fontId="0" fillId="0" borderId="16" xfId="0" applyBorder="1" applyAlignment="1">
      <alignment horizontal="left" indent="2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left" vertical="top"/>
    </xf>
    <xf numFmtId="9" fontId="0" fillId="0" borderId="17" xfId="0" applyNumberFormat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center" wrapText="1"/>
    </xf>
    <xf numFmtId="0" fontId="0" fillId="2" borderId="19" xfId="0" applyFill="1" applyBorder="1"/>
    <xf numFmtId="9" fontId="0" fillId="0" borderId="15" xfId="0" applyNumberFormat="1" applyBorder="1" applyAlignment="1">
      <alignment horizontal="left"/>
    </xf>
    <xf numFmtId="0" fontId="0" fillId="0" borderId="15" xfId="0" applyBorder="1"/>
    <xf numFmtId="9" fontId="0" fillId="0" borderId="0" xfId="0" applyNumberFormat="1"/>
    <xf numFmtId="0" fontId="0" fillId="0" borderId="15" xfId="0" applyBorder="1" applyAlignment="1">
      <alignment wrapText="1"/>
    </xf>
    <xf numFmtId="6" fontId="0" fillId="0" borderId="0" xfId="0" applyNumberFormat="1"/>
    <xf numFmtId="0" fontId="0" fillId="0" borderId="17" xfId="0" applyBorder="1"/>
    <xf numFmtId="9" fontId="0" fillId="0" borderId="9" xfId="1" applyFont="1" applyBorder="1" applyAlignment="1">
      <alignment horizontal="center" vertical="top"/>
    </xf>
    <xf numFmtId="0" fontId="0" fillId="0" borderId="16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2" borderId="19" xfId="1" applyNumberFormat="1" applyFont="1" applyFill="1" applyBorder="1" applyAlignment="1" applyProtection="1">
      <alignment horizontal="center" vertical="center"/>
    </xf>
    <xf numFmtId="1" fontId="4" fillId="2" borderId="10" xfId="1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0" borderId="20" xfId="0" applyBorder="1" applyAlignment="1">
      <alignment horizontal="center"/>
    </xf>
    <xf numFmtId="0" fontId="0" fillId="0" borderId="20" xfId="0" applyBorder="1"/>
    <xf numFmtId="0" fontId="10" fillId="0" borderId="20" xfId="0" applyFont="1" applyBorder="1" applyAlignment="1">
      <alignment horizontal="right" vertical="center"/>
    </xf>
    <xf numFmtId="9" fontId="0" fillId="0" borderId="0" xfId="1" applyFont="1"/>
    <xf numFmtId="44" fontId="0" fillId="0" borderId="0" xfId="3" applyFont="1"/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/>
    </xf>
    <xf numFmtId="9" fontId="2" fillId="4" borderId="24" xfId="1" applyFont="1" applyFill="1" applyBorder="1" applyAlignment="1">
      <alignment horizontal="center"/>
    </xf>
    <xf numFmtId="44" fontId="2" fillId="4" borderId="22" xfId="3" applyFont="1" applyFill="1" applyBorder="1" applyAlignment="1">
      <alignment horizontal="center"/>
    </xf>
    <xf numFmtId="44" fontId="2" fillId="4" borderId="23" xfId="3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6" fillId="0" borderId="25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" fontId="15" fillId="0" borderId="9" xfId="5" applyNumberFormat="1" applyFont="1" applyBorder="1" applyAlignment="1">
      <alignment horizontal="center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wrapText="1"/>
    </xf>
    <xf numFmtId="43" fontId="15" fillId="0" borderId="9" xfId="3" applyNumberFormat="1" applyFont="1" applyFill="1" applyBorder="1" applyAlignment="1"/>
    <xf numFmtId="9" fontId="15" fillId="0" borderId="9" xfId="0" applyNumberFormat="1" applyFont="1" applyBorder="1" applyAlignment="1" applyProtection="1">
      <alignment horizontal="center"/>
      <protection locked="0"/>
    </xf>
    <xf numFmtId="165" fontId="0" fillId="0" borderId="9" xfId="1" applyNumberFormat="1" applyFont="1" applyFill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3" fontId="15" fillId="0" borderId="9" xfId="3" applyNumberFormat="1" applyFont="1" applyFill="1" applyBorder="1" applyAlignment="1" applyProtection="1">
      <protection locked="0"/>
    </xf>
    <xf numFmtId="44" fontId="15" fillId="0" borderId="9" xfId="0" applyNumberFormat="1" applyFont="1" applyBorder="1" applyAlignment="1" applyProtection="1">
      <alignment horizontal="center"/>
      <protection locked="0"/>
    </xf>
    <xf numFmtId="1" fontId="15" fillId="0" borderId="9" xfId="6" quotePrefix="1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left" wrapText="1"/>
    </xf>
    <xf numFmtId="1" fontId="15" fillId="0" borderId="9" xfId="6" quotePrefix="1" applyNumberFormat="1" applyFont="1" applyBorder="1" applyAlignment="1">
      <alignment horizontal="center"/>
    </xf>
    <xf numFmtId="1" fontId="15" fillId="0" borderId="9" xfId="7" quotePrefix="1" applyNumberFormat="1" applyFont="1" applyBorder="1" applyAlignment="1">
      <alignment horizontal="center"/>
    </xf>
    <xf numFmtId="43" fontId="15" fillId="0" borderId="9" xfId="3" applyNumberFormat="1" applyFont="1" applyBorder="1" applyAlignment="1"/>
    <xf numFmtId="0" fontId="0" fillId="0" borderId="9" xfId="0" applyBorder="1" applyAlignment="1">
      <alignment horizontal="left" wrapText="1"/>
    </xf>
    <xf numFmtId="7" fontId="15" fillId="0" borderId="9" xfId="3" applyNumberFormat="1" applyFont="1" applyFill="1" applyBorder="1" applyAlignment="1" applyProtection="1">
      <alignment horizontal="center"/>
      <protection locked="0"/>
    </xf>
    <xf numFmtId="7" fontId="0" fillId="0" borderId="9" xfId="3" applyNumberFormat="1" applyFont="1" applyFill="1" applyBorder="1" applyAlignment="1">
      <alignment horizontal="center"/>
    </xf>
    <xf numFmtId="7" fontId="15" fillId="0" borderId="9" xfId="3" applyNumberFormat="1" applyFont="1" applyFill="1" applyBorder="1" applyAlignment="1">
      <alignment horizontal="center"/>
    </xf>
    <xf numFmtId="43" fontId="0" fillId="0" borderId="9" xfId="3" applyNumberFormat="1" applyFont="1" applyFill="1" applyBorder="1" applyAlignment="1"/>
    <xf numFmtId="44" fontId="15" fillId="0" borderId="9" xfId="0" applyNumberFormat="1" applyFont="1" applyBorder="1" applyAlignment="1" applyProtection="1">
      <alignment horizontal="right" vertical="center"/>
      <protection locked="0"/>
    </xf>
    <xf numFmtId="165" fontId="0" fillId="0" borderId="9" xfId="1" applyNumberFormat="1" applyFont="1" applyFill="1" applyBorder="1"/>
    <xf numFmtId="10" fontId="0" fillId="0" borderId="9" xfId="1" applyNumberFormat="1" applyFont="1" applyBorder="1"/>
    <xf numFmtId="44" fontId="0" fillId="0" borderId="9" xfId="0" applyNumberFormat="1" applyBorder="1"/>
    <xf numFmtId="1" fontId="15" fillId="0" borderId="9" xfId="6" quotePrefix="1" applyNumberFormat="1" applyFont="1" applyBorder="1" applyAlignment="1">
      <alignment horizontal="left" wrapText="1"/>
    </xf>
    <xf numFmtId="1" fontId="15" fillId="0" borderId="10" xfId="5" applyNumberFormat="1" applyFont="1" applyBorder="1" applyAlignment="1">
      <alignment horizontal="left"/>
    </xf>
    <xf numFmtId="0" fontId="15" fillId="5" borderId="9" xfId="0" applyFont="1" applyFill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44" fontId="15" fillId="0" borderId="9" xfId="3" applyFont="1" applyFill="1" applyBorder="1" applyAlignment="1"/>
    <xf numFmtId="44" fontId="15" fillId="0" borderId="9" xfId="0" applyNumberFormat="1" applyFont="1" applyBorder="1" applyAlignment="1">
      <alignment horizontal="right"/>
    </xf>
    <xf numFmtId="10" fontId="15" fillId="0" borderId="9" xfId="1" applyNumberFormat="1" applyFont="1" applyFill="1" applyBorder="1" applyAlignment="1"/>
    <xf numFmtId="9" fontId="0" fillId="0" borderId="9" xfId="1" applyFont="1" applyBorder="1"/>
    <xf numFmtId="9" fontId="0" fillId="0" borderId="25" xfId="1" applyFont="1" applyBorder="1"/>
    <xf numFmtId="44" fontId="0" fillId="0" borderId="25" xfId="3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5" fillId="0" borderId="9" xfId="0" applyFont="1" applyBorder="1"/>
    <xf numFmtId="43" fontId="15" fillId="0" borderId="9" xfId="0" applyNumberFormat="1" applyFont="1" applyBorder="1"/>
    <xf numFmtId="0" fontId="9" fillId="0" borderId="9" xfId="0" applyFont="1" applyBorder="1"/>
    <xf numFmtId="44" fontId="0" fillId="0" borderId="9" xfId="3" applyFont="1" applyBorder="1"/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9" fontId="7" fillId="0" borderId="0" xfId="1" applyFont="1" applyAlignment="1">
      <alignment horizontal="right" vertical="center"/>
    </xf>
    <xf numFmtId="44" fontId="0" fillId="0" borderId="0" xfId="3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</cellXfs>
  <cellStyles count="8">
    <cellStyle name="Currency 2" xfId="3" xr:uid="{F6C3EE29-008F-4AAB-B316-D1F217A5BA85}"/>
    <cellStyle name="Hyperlink 2" xfId="4" xr:uid="{3960C80F-D485-4EB4-A646-BD10428DC970}"/>
    <cellStyle name="Normal" xfId="0" builtinId="0"/>
    <cellStyle name="Normal 2 2 2" xfId="7" xr:uid="{BDF294BB-7AD4-4A65-A648-F4EA16573F96}"/>
    <cellStyle name="Normal 4 2" xfId="6" xr:uid="{068FF48B-EB99-46E9-9DA7-85229B862DAD}"/>
    <cellStyle name="Normal 9" xfId="5" xr:uid="{318A28A9-15AA-4AC0-8B74-42523C291D82}"/>
    <cellStyle name="Percent" xfId="1" builtinId="5"/>
    <cellStyle name="Percent 2" xfId="2" xr:uid="{0592DC13-6FB0-402A-A06C-3722BF709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7D3531-EA7B-4656-93DE-208B0D69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BEAD25-B42C-4ACF-B240-EDBBEF19F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771C1-BC8E-4010-B9CD-81ABB37D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C7A5ED-1671-458B-B8B1-0A1E237C2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529597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968AEC-A1E3-424A-BF3D-6DE1C04EE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17046</xdr:colOff>
      <xdr:row>0</xdr:row>
      <xdr:rowOff>1</xdr:rowOff>
    </xdr:from>
    <xdr:to>
      <xdr:col>2</xdr:col>
      <xdr:colOff>431132</xdr:colOff>
      <xdr:row>0</xdr:row>
      <xdr:rowOff>441159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C7E81008-8F10-4B2F-952F-67A7921F48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46" y="1"/>
          <a:ext cx="1797718" cy="4411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B92F2-87FC-482D-9792-B7533CA8B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20140-1A57-4411-8D4D-9F2D4CA5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329F-9A56-492F-8515-E69B048DC388}">
  <dimension ref="A1:H15"/>
  <sheetViews>
    <sheetView view="pageBreakPreview" zoomScale="112" zoomScaleNormal="100" zoomScaleSheetLayoutView="112" workbookViewId="0">
      <selection activeCell="C20" sqref="C20"/>
    </sheetView>
  </sheetViews>
  <sheetFormatPr defaultRowHeight="15" x14ac:dyDescent="0.25"/>
  <cols>
    <col min="1" max="1" width="16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48" t="s">
        <v>36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4" customFormat="1" ht="22.5" customHeight="1" x14ac:dyDescent="0.25">
      <c r="A8" s="24" t="s">
        <v>17</v>
      </c>
      <c r="B8" s="25"/>
      <c r="C8" s="26"/>
      <c r="D8" s="24" t="s">
        <v>30</v>
      </c>
      <c r="E8" s="28"/>
      <c r="F8" s="29"/>
      <c r="G8" s="38" t="s">
        <v>15</v>
      </c>
      <c r="H8" s="38" t="s">
        <v>16</v>
      </c>
    </row>
    <row r="9" spans="1:8" x14ac:dyDescent="0.25">
      <c r="A9" s="30" t="s">
        <v>18</v>
      </c>
      <c r="B9" t="s">
        <v>31</v>
      </c>
      <c r="D9" s="58" t="s">
        <v>32</v>
      </c>
      <c r="E9" s="59"/>
      <c r="F9" s="60"/>
      <c r="G9" s="39"/>
      <c r="H9" s="39"/>
    </row>
    <row r="10" spans="1:8" ht="15" customHeight="1" x14ac:dyDescent="0.25">
      <c r="A10" s="30" t="s">
        <v>19</v>
      </c>
      <c r="B10" t="s">
        <v>33</v>
      </c>
      <c r="D10" s="58"/>
      <c r="E10" s="59"/>
      <c r="F10" s="60"/>
      <c r="G10" s="54">
        <f>SUM(G15:G15)</f>
        <v>0</v>
      </c>
      <c r="H10" s="56">
        <f>SUM(H15:H15)</f>
        <v>0</v>
      </c>
    </row>
    <row r="11" spans="1:8" ht="15" customHeight="1" x14ac:dyDescent="0.25">
      <c r="A11" s="30" t="s">
        <v>21</v>
      </c>
      <c r="B11" t="s">
        <v>34</v>
      </c>
      <c r="D11" s="32"/>
      <c r="F11" s="41"/>
      <c r="G11" s="54"/>
      <c r="H11" s="56"/>
    </row>
    <row r="12" spans="1:8" ht="15" customHeight="1" x14ac:dyDescent="0.25">
      <c r="A12" s="30" t="s">
        <v>20</v>
      </c>
      <c r="B12" t="s">
        <v>35</v>
      </c>
      <c r="D12" s="32"/>
      <c r="F12" s="41"/>
      <c r="G12" s="54"/>
      <c r="H12" s="56"/>
    </row>
    <row r="13" spans="1:8" ht="15.75" customHeight="1" x14ac:dyDescent="0.25">
      <c r="A13" s="33" t="s">
        <v>23</v>
      </c>
      <c r="B13" s="2" t="s">
        <v>22</v>
      </c>
      <c r="C13" s="35"/>
      <c r="D13" s="47"/>
      <c r="E13" s="2"/>
      <c r="F13" s="45"/>
      <c r="G13" s="55"/>
      <c r="H13" s="57"/>
    </row>
    <row r="14" spans="1:8" s="6" customFormat="1" ht="24.75" customHeight="1" x14ac:dyDescent="0.25">
      <c r="A14" s="15" t="s">
        <v>24</v>
      </c>
      <c r="B14" s="15" t="s">
        <v>1</v>
      </c>
      <c r="C14" s="15" t="s">
        <v>25</v>
      </c>
      <c r="D14" s="15" t="s">
        <v>5</v>
      </c>
      <c r="E14" s="15" t="s">
        <v>26</v>
      </c>
      <c r="F14" s="15" t="s">
        <v>27</v>
      </c>
      <c r="G14" s="15" t="s">
        <v>6</v>
      </c>
      <c r="H14" s="15" t="s">
        <v>7</v>
      </c>
    </row>
    <row r="15" spans="1:8" s="4" customFormat="1" ht="30" customHeight="1" x14ac:dyDescent="0.25">
      <c r="A15" s="16">
        <v>9780764235788</v>
      </c>
      <c r="B15" s="11" t="s">
        <v>60</v>
      </c>
      <c r="C15" s="17" t="s">
        <v>61</v>
      </c>
      <c r="D15" s="12">
        <v>17.989999999999998</v>
      </c>
      <c r="E15" s="10"/>
      <c r="F15" s="46">
        <v>0.5</v>
      </c>
      <c r="G15" s="10"/>
      <c r="H15" s="18">
        <f>G15*D15*(1-F15)</f>
        <v>0</v>
      </c>
    </row>
  </sheetData>
  <mergeCells count="4">
    <mergeCell ref="A1:B6"/>
    <mergeCell ref="G10:G13"/>
    <mergeCell ref="H10:H13"/>
    <mergeCell ref="D9:F10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65597-9E93-4D2D-8A78-497647AB33AB}">
  <dimension ref="A1:H18"/>
  <sheetViews>
    <sheetView view="pageBreakPreview" zoomScale="112" zoomScaleNormal="100" zoomScaleSheetLayoutView="112" workbookViewId="0">
      <selection activeCell="E19" sqref="E19"/>
    </sheetView>
  </sheetViews>
  <sheetFormatPr defaultRowHeight="15" x14ac:dyDescent="0.25"/>
  <cols>
    <col min="1" max="1" width="14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48" t="s">
        <v>37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7" customFormat="1" ht="22.5" customHeight="1" x14ac:dyDescent="0.25">
      <c r="A8" s="24" t="s">
        <v>17</v>
      </c>
      <c r="B8" s="28"/>
      <c r="C8" s="26"/>
      <c r="D8" s="28"/>
      <c r="E8" s="28"/>
      <c r="F8" s="29"/>
      <c r="G8" s="38" t="s">
        <v>15</v>
      </c>
      <c r="H8" s="38" t="s">
        <v>16</v>
      </c>
    </row>
    <row r="9" spans="1:8" x14ac:dyDescent="0.25">
      <c r="A9" s="30" t="s">
        <v>38</v>
      </c>
      <c r="F9" s="41"/>
      <c r="G9" s="39"/>
      <c r="H9" s="39"/>
    </row>
    <row r="10" spans="1:8" ht="15" customHeight="1" x14ac:dyDescent="0.25">
      <c r="A10" s="30" t="s">
        <v>39</v>
      </c>
      <c r="F10" s="41"/>
      <c r="G10" s="54">
        <f>SUM(G15:G18)</f>
        <v>0</v>
      </c>
      <c r="H10" s="56">
        <f>SUM(H15:H18)</f>
        <v>0</v>
      </c>
    </row>
    <row r="11" spans="1:8" ht="15" customHeight="1" x14ac:dyDescent="0.25">
      <c r="A11" s="30"/>
      <c r="F11" s="41"/>
      <c r="G11" s="54"/>
      <c r="H11" s="56"/>
    </row>
    <row r="12" spans="1:8" ht="15" customHeight="1" x14ac:dyDescent="0.25">
      <c r="A12" s="30"/>
      <c r="F12" s="41"/>
      <c r="G12" s="54"/>
      <c r="H12" s="56"/>
    </row>
    <row r="13" spans="1:8" x14ac:dyDescent="0.25">
      <c r="A13" s="47"/>
      <c r="B13" s="2"/>
      <c r="C13" s="35"/>
      <c r="D13" s="2"/>
      <c r="E13" s="2"/>
      <c r="F13" s="45"/>
      <c r="G13" s="55"/>
      <c r="H13" s="57"/>
    </row>
    <row r="14" spans="1:8" s="6" customFormat="1" ht="29.25" customHeight="1" x14ac:dyDescent="0.25">
      <c r="A14" s="15" t="s">
        <v>0</v>
      </c>
      <c r="B14" s="15" t="s">
        <v>1</v>
      </c>
      <c r="C14" s="15" t="s">
        <v>2</v>
      </c>
      <c r="D14" s="15" t="s">
        <v>5</v>
      </c>
      <c r="E14" s="15" t="s">
        <v>3</v>
      </c>
      <c r="F14" s="15" t="s">
        <v>4</v>
      </c>
      <c r="G14" s="15" t="s">
        <v>6</v>
      </c>
      <c r="H14" s="15" t="s">
        <v>7</v>
      </c>
    </row>
    <row r="15" spans="1:8" s="4" customFormat="1" ht="30" customHeight="1" x14ac:dyDescent="0.25">
      <c r="A15" s="10">
        <v>96069145097</v>
      </c>
      <c r="B15" s="11" t="s">
        <v>66</v>
      </c>
      <c r="C15" s="10">
        <v>14509</v>
      </c>
      <c r="D15" s="12">
        <v>20.99</v>
      </c>
      <c r="E15" s="12">
        <v>9.5</v>
      </c>
      <c r="F15" s="10">
        <v>2</v>
      </c>
      <c r="G15" s="10"/>
      <c r="H15" s="18">
        <f t="shared" ref="H15:H18" si="0">E15*G15</f>
        <v>0</v>
      </c>
    </row>
    <row r="16" spans="1:8" s="4" customFormat="1" ht="30" customHeight="1" x14ac:dyDescent="0.25">
      <c r="A16" s="10">
        <v>96069145073</v>
      </c>
      <c r="B16" s="11" t="s">
        <v>67</v>
      </c>
      <c r="C16" s="10">
        <v>14507</v>
      </c>
      <c r="D16" s="12">
        <v>20.99</v>
      </c>
      <c r="E16" s="12">
        <v>9.5</v>
      </c>
      <c r="F16" s="10">
        <v>2</v>
      </c>
      <c r="G16" s="10"/>
      <c r="H16" s="18">
        <f t="shared" si="0"/>
        <v>0</v>
      </c>
    </row>
    <row r="17" spans="1:8" s="4" customFormat="1" ht="30" customHeight="1" x14ac:dyDescent="0.25">
      <c r="A17" s="10">
        <v>96069145080</v>
      </c>
      <c r="B17" s="11" t="s">
        <v>68</v>
      </c>
      <c r="C17" s="10">
        <v>14508</v>
      </c>
      <c r="D17" s="12">
        <v>20.99</v>
      </c>
      <c r="E17" s="12">
        <v>9.5</v>
      </c>
      <c r="F17" s="10">
        <v>2</v>
      </c>
      <c r="G17" s="10"/>
      <c r="H17" s="18">
        <f t="shared" si="0"/>
        <v>0</v>
      </c>
    </row>
    <row r="18" spans="1:8" s="4" customFormat="1" ht="30" customHeight="1" x14ac:dyDescent="0.25">
      <c r="A18" s="10">
        <v>96069145103</v>
      </c>
      <c r="B18" s="11" t="s">
        <v>69</v>
      </c>
      <c r="C18" s="10">
        <v>14510</v>
      </c>
      <c r="D18" s="12">
        <v>20.99</v>
      </c>
      <c r="E18" s="12">
        <v>9.5</v>
      </c>
      <c r="F18" s="10">
        <v>2</v>
      </c>
      <c r="G18" s="10"/>
      <c r="H18" s="18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6DCB-1A5C-424D-8ADE-564A2BE6689C}">
  <dimension ref="A1:H23"/>
  <sheetViews>
    <sheetView view="pageBreakPreview" zoomScale="112" zoomScaleNormal="100" zoomScaleSheetLayoutView="112" workbookViewId="0">
      <selection activeCell="E15" sqref="E15"/>
    </sheetView>
  </sheetViews>
  <sheetFormatPr defaultRowHeight="15" x14ac:dyDescent="0.25"/>
  <cols>
    <col min="1" max="1" width="17.570312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48" t="s">
        <v>40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7" customFormat="1" ht="22.5" customHeight="1" x14ac:dyDescent="0.25">
      <c r="A8" s="24" t="s">
        <v>17</v>
      </c>
      <c r="B8" s="28"/>
      <c r="C8" s="26"/>
      <c r="D8" s="28"/>
      <c r="E8" s="28"/>
      <c r="F8" s="29"/>
      <c r="G8" s="38" t="s">
        <v>15</v>
      </c>
      <c r="H8" s="38" t="s">
        <v>16</v>
      </c>
    </row>
    <row r="9" spans="1:8" x14ac:dyDescent="0.25">
      <c r="A9" s="30" t="s">
        <v>41</v>
      </c>
      <c r="B9" s="19">
        <v>0.5</v>
      </c>
      <c r="F9" s="41"/>
      <c r="G9" s="39"/>
      <c r="H9" s="39"/>
    </row>
    <row r="10" spans="1:8" ht="15" customHeight="1" x14ac:dyDescent="0.25">
      <c r="A10" s="30" t="s">
        <v>42</v>
      </c>
      <c r="B10" t="s">
        <v>43</v>
      </c>
      <c r="F10" s="41"/>
      <c r="G10" s="54">
        <f>SUM(G15:G23)</f>
        <v>0</v>
      </c>
      <c r="H10" s="56">
        <f>SUM(H15:H23)</f>
        <v>0</v>
      </c>
    </row>
    <row r="11" spans="1:8" ht="15" customHeight="1" x14ac:dyDescent="0.25">
      <c r="A11" s="30" t="s">
        <v>44</v>
      </c>
      <c r="B11" t="s">
        <v>29</v>
      </c>
      <c r="F11" s="41"/>
      <c r="G11" s="54"/>
      <c r="H11" s="56"/>
    </row>
    <row r="12" spans="1:8" ht="15" customHeight="1" x14ac:dyDescent="0.25">
      <c r="A12" s="30" t="s">
        <v>45</v>
      </c>
      <c r="B12" t="s">
        <v>34</v>
      </c>
      <c r="F12" s="41"/>
      <c r="G12" s="54"/>
      <c r="H12" s="56"/>
    </row>
    <row r="13" spans="1:8" x14ac:dyDescent="0.25">
      <c r="A13" s="47"/>
      <c r="B13" s="2"/>
      <c r="C13" s="35"/>
      <c r="D13" s="2"/>
      <c r="E13" s="2"/>
      <c r="F13" s="45"/>
      <c r="G13" s="55"/>
      <c r="H13" s="57"/>
    </row>
    <row r="14" spans="1:8" s="6" customFormat="1" ht="30.75" customHeight="1" x14ac:dyDescent="0.25">
      <c r="A14" s="15" t="s">
        <v>0</v>
      </c>
      <c r="B14" s="15" t="s">
        <v>1</v>
      </c>
      <c r="C14" s="15" t="s">
        <v>2</v>
      </c>
      <c r="D14" s="15" t="s">
        <v>5</v>
      </c>
      <c r="E14" s="15" t="s">
        <v>3</v>
      </c>
      <c r="F14" s="15" t="s">
        <v>4</v>
      </c>
      <c r="G14" s="15" t="s">
        <v>6</v>
      </c>
      <c r="H14" s="15" t="s">
        <v>7</v>
      </c>
    </row>
    <row r="15" spans="1:8" s="4" customFormat="1" ht="30" customHeight="1" x14ac:dyDescent="0.25">
      <c r="A15" s="16">
        <v>9781432118860</v>
      </c>
      <c r="B15" s="14" t="s">
        <v>64</v>
      </c>
      <c r="C15" s="10" t="s">
        <v>65</v>
      </c>
      <c r="D15" s="12">
        <v>16.989999999999998</v>
      </c>
      <c r="E15" s="12">
        <f t="shared" ref="E15:E23" si="0">D15/2</f>
        <v>8.4949999999999992</v>
      </c>
      <c r="F15" s="10"/>
      <c r="G15" s="10"/>
      <c r="H15" s="18">
        <f t="shared" ref="H15:H23" si="1">E15*G15</f>
        <v>0</v>
      </c>
    </row>
    <row r="16" spans="1:8" s="4" customFormat="1" ht="30" customHeight="1" x14ac:dyDescent="0.25">
      <c r="A16" s="16">
        <v>6006937142381</v>
      </c>
      <c r="B16" s="14" t="s">
        <v>70</v>
      </c>
      <c r="C16" s="10" t="s">
        <v>71</v>
      </c>
      <c r="D16" s="12">
        <v>19.989999999999998</v>
      </c>
      <c r="E16" s="12">
        <f t="shared" si="0"/>
        <v>9.9949999999999992</v>
      </c>
      <c r="F16" s="10"/>
      <c r="G16" s="10"/>
      <c r="H16" s="18">
        <f t="shared" si="1"/>
        <v>0</v>
      </c>
    </row>
    <row r="17" spans="1:8" s="4" customFormat="1" ht="30" customHeight="1" x14ac:dyDescent="0.25">
      <c r="A17" s="16">
        <v>9781639521333</v>
      </c>
      <c r="B17" s="14" t="s">
        <v>72</v>
      </c>
      <c r="C17" s="10" t="s">
        <v>73</v>
      </c>
      <c r="D17" s="12">
        <v>14.99</v>
      </c>
      <c r="E17" s="12">
        <f t="shared" si="0"/>
        <v>7.4950000000000001</v>
      </c>
      <c r="F17" s="10"/>
      <c r="G17" s="10"/>
      <c r="H17" s="18">
        <f t="shared" si="1"/>
        <v>0</v>
      </c>
    </row>
    <row r="18" spans="1:8" s="4" customFormat="1" ht="30" customHeight="1" x14ac:dyDescent="0.25">
      <c r="A18" s="16">
        <v>1230000109222</v>
      </c>
      <c r="B18" s="14" t="s">
        <v>74</v>
      </c>
      <c r="C18" s="10" t="s">
        <v>75</v>
      </c>
      <c r="D18" s="12">
        <v>12.99</v>
      </c>
      <c r="E18" s="12">
        <f t="shared" si="0"/>
        <v>6.4950000000000001</v>
      </c>
      <c r="F18" s="10"/>
      <c r="G18" s="10"/>
      <c r="H18" s="18">
        <f t="shared" si="1"/>
        <v>0</v>
      </c>
    </row>
    <row r="19" spans="1:8" ht="30" customHeight="1" x14ac:dyDescent="0.25">
      <c r="A19" s="16">
        <v>1230000109178</v>
      </c>
      <c r="B19" s="14" t="s">
        <v>76</v>
      </c>
      <c r="C19" s="10" t="s">
        <v>77</v>
      </c>
      <c r="D19" s="12">
        <v>12.99</v>
      </c>
      <c r="E19" s="12">
        <f t="shared" si="0"/>
        <v>6.4950000000000001</v>
      </c>
      <c r="F19" s="10"/>
      <c r="G19" s="10"/>
      <c r="H19" s="18">
        <f t="shared" si="1"/>
        <v>0</v>
      </c>
    </row>
    <row r="20" spans="1:8" ht="30" customHeight="1" x14ac:dyDescent="0.25">
      <c r="A20" s="16">
        <v>1230000109079</v>
      </c>
      <c r="B20" s="14" t="s">
        <v>78</v>
      </c>
      <c r="C20" s="10" t="s">
        <v>79</v>
      </c>
      <c r="D20" s="12">
        <v>9.99</v>
      </c>
      <c r="E20" s="12">
        <f t="shared" si="0"/>
        <v>4.9950000000000001</v>
      </c>
      <c r="F20" s="10"/>
      <c r="G20" s="10"/>
      <c r="H20" s="18">
        <f t="shared" si="1"/>
        <v>0</v>
      </c>
    </row>
    <row r="21" spans="1:8" ht="30" customHeight="1" x14ac:dyDescent="0.25">
      <c r="A21" s="16">
        <v>9781955894067</v>
      </c>
      <c r="B21" s="14" t="s">
        <v>80</v>
      </c>
      <c r="C21" s="10" t="s">
        <v>81</v>
      </c>
      <c r="D21" s="12">
        <v>12.99</v>
      </c>
      <c r="E21" s="12">
        <f t="shared" si="0"/>
        <v>6.4950000000000001</v>
      </c>
      <c r="F21" s="10"/>
      <c r="G21" s="10"/>
      <c r="H21" s="18">
        <f t="shared" si="1"/>
        <v>0</v>
      </c>
    </row>
    <row r="22" spans="1:8" ht="30" customHeight="1" x14ac:dyDescent="0.25">
      <c r="A22" s="16">
        <v>1230000109345</v>
      </c>
      <c r="B22" s="14" t="s">
        <v>82</v>
      </c>
      <c r="C22" s="10" t="s">
        <v>83</v>
      </c>
      <c r="D22" s="12">
        <v>19.989999999999998</v>
      </c>
      <c r="E22" s="12">
        <f t="shared" si="0"/>
        <v>9.9949999999999992</v>
      </c>
      <c r="F22" s="10"/>
      <c r="G22" s="10"/>
      <c r="H22" s="18">
        <f t="shared" si="1"/>
        <v>0</v>
      </c>
    </row>
    <row r="23" spans="1:8" ht="30" customHeight="1" x14ac:dyDescent="0.25">
      <c r="A23" s="16">
        <v>1230000109284</v>
      </c>
      <c r="B23" s="14" t="s">
        <v>84</v>
      </c>
      <c r="C23" s="10" t="s">
        <v>85</v>
      </c>
      <c r="D23" s="12">
        <v>29.99</v>
      </c>
      <c r="E23" s="12">
        <f t="shared" si="0"/>
        <v>14.994999999999999</v>
      </c>
      <c r="F23" s="10"/>
      <c r="G23" s="10"/>
      <c r="H23" s="18">
        <f t="shared" si="1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135D-B1C9-4157-ACDD-5C4280855E38}">
  <dimension ref="A1:H17"/>
  <sheetViews>
    <sheetView view="pageBreakPreview" topLeftCell="A7" zoomScale="112" zoomScaleNormal="100" zoomScaleSheetLayoutView="112" workbookViewId="0">
      <selection activeCell="E18" sqref="E18"/>
    </sheetView>
  </sheetViews>
  <sheetFormatPr defaultRowHeight="15" x14ac:dyDescent="0.25"/>
  <cols>
    <col min="1" max="1" width="14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48" t="s">
        <v>46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7" customFormat="1" ht="22.5" customHeight="1" x14ac:dyDescent="0.25">
      <c r="A8" s="24" t="s">
        <v>17</v>
      </c>
      <c r="B8" s="28"/>
      <c r="C8" s="26"/>
      <c r="D8" s="28"/>
      <c r="E8" s="28"/>
      <c r="F8" s="29"/>
      <c r="G8" s="38" t="s">
        <v>15</v>
      </c>
      <c r="H8" s="38" t="s">
        <v>16</v>
      </c>
    </row>
    <row r="9" spans="1:8" x14ac:dyDescent="0.25">
      <c r="A9" s="30"/>
      <c r="F9" s="41"/>
      <c r="G9" s="39"/>
      <c r="H9" s="39"/>
    </row>
    <row r="10" spans="1:8" ht="15" customHeight="1" x14ac:dyDescent="0.25">
      <c r="A10" s="30"/>
      <c r="F10" s="41"/>
      <c r="G10" s="54">
        <f>SUM(G15:G17)</f>
        <v>0</v>
      </c>
      <c r="H10" s="56">
        <f>SUM(H15:H17)</f>
        <v>0</v>
      </c>
    </row>
    <row r="11" spans="1:8" ht="15" customHeight="1" x14ac:dyDescent="0.25">
      <c r="A11" s="30"/>
      <c r="F11" s="41"/>
      <c r="G11" s="54"/>
      <c r="H11" s="56"/>
    </row>
    <row r="12" spans="1:8" ht="15" customHeight="1" x14ac:dyDescent="0.25">
      <c r="A12" s="30"/>
      <c r="F12" s="41"/>
      <c r="G12" s="54"/>
      <c r="H12" s="56"/>
    </row>
    <row r="13" spans="1:8" x14ac:dyDescent="0.25">
      <c r="A13" s="47"/>
      <c r="B13" s="2"/>
      <c r="C13" s="35"/>
      <c r="D13" s="2"/>
      <c r="E13" s="2"/>
      <c r="F13" s="45"/>
      <c r="G13" s="55"/>
      <c r="H13" s="57"/>
    </row>
    <row r="14" spans="1:8" s="6" customFormat="1" ht="29.25" customHeight="1" x14ac:dyDescent="0.25">
      <c r="A14" s="15" t="s">
        <v>0</v>
      </c>
      <c r="B14" s="15" t="s">
        <v>1</v>
      </c>
      <c r="C14" s="15" t="s">
        <v>2</v>
      </c>
      <c r="D14" s="15" t="s">
        <v>5</v>
      </c>
      <c r="E14" s="15" t="s">
        <v>3</v>
      </c>
      <c r="F14" s="15" t="s">
        <v>4</v>
      </c>
      <c r="G14" s="15" t="s">
        <v>6</v>
      </c>
      <c r="H14" s="15" t="s">
        <v>7</v>
      </c>
    </row>
    <row r="15" spans="1:8" s="4" customFormat="1" ht="30" customHeight="1" x14ac:dyDescent="0.25">
      <c r="A15" s="16">
        <v>195002380691</v>
      </c>
      <c r="B15" s="14" t="s">
        <v>62</v>
      </c>
      <c r="C15" s="10" t="s">
        <v>63</v>
      </c>
      <c r="D15" s="12">
        <v>21.99</v>
      </c>
      <c r="E15" s="12">
        <v>10</v>
      </c>
      <c r="F15" s="10">
        <v>2</v>
      </c>
      <c r="G15" s="10"/>
      <c r="H15" s="18">
        <f>E15*G15</f>
        <v>0</v>
      </c>
    </row>
    <row r="16" spans="1:8" s="4" customFormat="1" ht="30" customHeight="1" x14ac:dyDescent="0.25">
      <c r="A16" s="16">
        <v>195002380769</v>
      </c>
      <c r="B16" s="11" t="s">
        <v>86</v>
      </c>
      <c r="C16" s="10" t="s">
        <v>87</v>
      </c>
      <c r="D16" s="12">
        <v>14.99</v>
      </c>
      <c r="E16" s="12">
        <v>6.5</v>
      </c>
      <c r="F16" s="10">
        <v>2</v>
      </c>
      <c r="G16" s="10"/>
      <c r="H16" s="18">
        <f t="shared" ref="H16:H17" si="0">E16*G16</f>
        <v>0</v>
      </c>
    </row>
    <row r="17" spans="1:8" s="4" customFormat="1" ht="30" customHeight="1" x14ac:dyDescent="0.25">
      <c r="A17" s="16">
        <v>195002380639</v>
      </c>
      <c r="B17" s="11" t="s">
        <v>88</v>
      </c>
      <c r="C17" s="10" t="s">
        <v>89</v>
      </c>
      <c r="D17" s="12">
        <v>24.99</v>
      </c>
      <c r="E17" s="12">
        <v>11</v>
      </c>
      <c r="F17" s="10">
        <v>2</v>
      </c>
      <c r="G17" s="10"/>
      <c r="H17" s="18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3790-963C-4F5A-92F6-505B7AE7669E}">
  <dimension ref="A1:H17"/>
  <sheetViews>
    <sheetView view="pageBreakPreview" zoomScale="112" zoomScaleNormal="100" zoomScaleSheetLayoutView="112" workbookViewId="0">
      <selection activeCell="C16" sqref="C16"/>
    </sheetView>
  </sheetViews>
  <sheetFormatPr defaultRowHeight="15" x14ac:dyDescent="0.25"/>
  <cols>
    <col min="1" max="1" width="14.7109375" customWidth="1"/>
    <col min="2" max="2" width="27.28515625" bestFit="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</cols>
  <sheetData>
    <row r="1" spans="1:8" ht="20.100000000000001" customHeight="1" x14ac:dyDescent="0.35">
      <c r="A1" s="48" t="s">
        <v>90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7" customFormat="1" ht="22.5" customHeight="1" x14ac:dyDescent="0.25">
      <c r="A8" s="24" t="s">
        <v>17</v>
      </c>
      <c r="B8" s="28"/>
      <c r="C8" s="26"/>
      <c r="D8" s="28"/>
      <c r="E8" s="28"/>
      <c r="F8" s="29"/>
      <c r="G8" s="38" t="s">
        <v>15</v>
      </c>
      <c r="H8" s="38" t="s">
        <v>16</v>
      </c>
    </row>
    <row r="9" spans="1:8" x14ac:dyDescent="0.25">
      <c r="A9" s="30"/>
      <c r="F9" s="41"/>
      <c r="G9" s="39"/>
      <c r="H9" s="39"/>
    </row>
    <row r="10" spans="1:8" ht="15" customHeight="1" x14ac:dyDescent="0.25">
      <c r="A10" s="30"/>
      <c r="F10" s="41"/>
      <c r="G10" s="54">
        <f>SUM(G15:G17)</f>
        <v>0</v>
      </c>
      <c r="H10" s="56">
        <f>SUM(H15:H17)</f>
        <v>0</v>
      </c>
    </row>
    <row r="11" spans="1:8" ht="15" customHeight="1" x14ac:dyDescent="0.25">
      <c r="A11" s="30"/>
      <c r="F11" s="41"/>
      <c r="G11" s="54"/>
      <c r="H11" s="56"/>
    </row>
    <row r="12" spans="1:8" ht="15" customHeight="1" x14ac:dyDescent="0.25">
      <c r="A12" s="30"/>
      <c r="F12" s="41"/>
      <c r="G12" s="54"/>
      <c r="H12" s="56"/>
    </row>
    <row r="13" spans="1:8" x14ac:dyDescent="0.25">
      <c r="A13" s="47"/>
      <c r="B13" s="2"/>
      <c r="C13" s="35"/>
      <c r="D13" s="2"/>
      <c r="E13" s="2"/>
      <c r="F13" s="45"/>
      <c r="G13" s="55"/>
      <c r="H13" s="57"/>
    </row>
    <row r="14" spans="1:8" s="6" customFormat="1" ht="29.25" customHeight="1" x14ac:dyDescent="0.25">
      <c r="A14" s="15" t="s">
        <v>0</v>
      </c>
      <c r="B14" s="15" t="s">
        <v>1</v>
      </c>
      <c r="C14" s="15" t="s">
        <v>2</v>
      </c>
      <c r="D14" s="15" t="s">
        <v>5</v>
      </c>
      <c r="E14" s="15" t="s">
        <v>3</v>
      </c>
      <c r="F14" s="15" t="s">
        <v>4</v>
      </c>
      <c r="G14" s="15" t="s">
        <v>6</v>
      </c>
      <c r="H14" s="15" t="s">
        <v>7</v>
      </c>
    </row>
    <row r="15" spans="1:8" s="4" customFormat="1" ht="30" customHeight="1" x14ac:dyDescent="0.25">
      <c r="A15" s="16">
        <v>9781648707971</v>
      </c>
      <c r="B15" s="14" t="s">
        <v>91</v>
      </c>
      <c r="C15" s="17" t="s">
        <v>92</v>
      </c>
      <c r="D15" s="12">
        <v>27.99</v>
      </c>
      <c r="E15" s="12">
        <v>12.5</v>
      </c>
      <c r="F15" s="10">
        <v>2</v>
      </c>
      <c r="G15" s="10"/>
      <c r="H15" s="18">
        <f>E15*G15</f>
        <v>0</v>
      </c>
    </row>
    <row r="16" spans="1:8" s="4" customFormat="1" ht="30" customHeight="1" x14ac:dyDescent="0.25">
      <c r="A16" s="16">
        <v>81983783319</v>
      </c>
      <c r="B16" s="11" t="s">
        <v>93</v>
      </c>
      <c r="C16" s="10" t="s">
        <v>94</v>
      </c>
      <c r="D16" s="12">
        <v>49.99</v>
      </c>
      <c r="E16" s="12">
        <v>22.5</v>
      </c>
      <c r="F16" s="10">
        <v>2</v>
      </c>
      <c r="G16" s="10"/>
      <c r="H16" s="18">
        <f t="shared" ref="H16:H17" si="0">E16*G16</f>
        <v>0</v>
      </c>
    </row>
    <row r="17" spans="1:8" s="4" customFormat="1" ht="30" customHeight="1" x14ac:dyDescent="0.25">
      <c r="A17" s="16">
        <v>81983783302</v>
      </c>
      <c r="B17" s="11" t="s">
        <v>95</v>
      </c>
      <c r="C17" s="10" t="s">
        <v>96</v>
      </c>
      <c r="D17" s="12">
        <v>23.99</v>
      </c>
      <c r="E17" s="12">
        <v>12</v>
      </c>
      <c r="F17" s="10">
        <v>2</v>
      </c>
      <c r="G17" s="10"/>
      <c r="H17" s="18">
        <f t="shared" si="0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Christmas Catalog Purchase Order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80B9-78B7-4351-A984-D5D57AA5100B}">
  <dimension ref="A1:K38"/>
  <sheetViews>
    <sheetView tabSelected="1" view="pageBreakPreview" zoomScale="95" zoomScaleNormal="100" zoomScaleSheetLayoutView="95" workbookViewId="0">
      <selection activeCell="L7" sqref="L7"/>
    </sheetView>
  </sheetViews>
  <sheetFormatPr defaultRowHeight="15" x14ac:dyDescent="0.25"/>
  <cols>
    <col min="1" max="1" width="6" style="1" customWidth="1"/>
    <col min="2" max="2" width="14.7109375" customWidth="1"/>
    <col min="3" max="3" width="40.28515625" customWidth="1"/>
    <col min="4" max="4" width="16.7109375" style="1" bestFit="1" customWidth="1"/>
    <col min="5" max="5" width="10.140625" customWidth="1"/>
    <col min="6" max="6" width="10.28515625" customWidth="1"/>
    <col min="7" max="7" width="9.7109375" customWidth="1"/>
    <col min="8" max="8" width="1.7109375" customWidth="1"/>
    <col min="9" max="9" width="9.140625" style="64"/>
    <col min="10" max="11" width="9.140625" style="65"/>
  </cols>
  <sheetData>
    <row r="1" spans="1:11" ht="42" customHeight="1" thickBot="1" x14ac:dyDescent="0.3">
      <c r="A1" s="61"/>
      <c r="B1" s="62"/>
      <c r="C1" s="62"/>
      <c r="D1" s="61"/>
      <c r="E1" s="62"/>
      <c r="F1" s="62"/>
      <c r="G1" s="63" t="s">
        <v>102</v>
      </c>
    </row>
    <row r="2" spans="1:11" ht="6.75" customHeight="1" x14ac:dyDescent="0.25"/>
    <row r="3" spans="1:11" ht="18.75" customHeight="1" x14ac:dyDescent="0.25">
      <c r="B3" s="66" t="s">
        <v>103</v>
      </c>
      <c r="C3" s="67"/>
      <c r="D3" s="66" t="s">
        <v>104</v>
      </c>
      <c r="E3" s="68">
        <f>E4-15</f>
        <v>45308</v>
      </c>
      <c r="F3" s="68"/>
    </row>
    <row r="4" spans="1:11" ht="18.75" customHeight="1" x14ac:dyDescent="0.25">
      <c r="B4" s="66" t="s">
        <v>105</v>
      </c>
      <c r="C4" s="67"/>
      <c r="D4" s="66" t="s">
        <v>106</v>
      </c>
      <c r="E4" s="68">
        <v>45323</v>
      </c>
      <c r="F4" s="68"/>
    </row>
    <row r="5" spans="1:11" ht="18.75" customHeight="1" x14ac:dyDescent="0.25">
      <c r="B5" s="66" t="s">
        <v>107</v>
      </c>
      <c r="C5" s="67" t="s">
        <v>108</v>
      </c>
      <c r="D5" s="66" t="s">
        <v>109</v>
      </c>
      <c r="E5" s="68">
        <v>45349</v>
      </c>
      <c r="F5" s="68"/>
    </row>
    <row r="6" spans="1:11" ht="18.75" customHeight="1" x14ac:dyDescent="0.25">
      <c r="B6" s="66" t="s">
        <v>110</v>
      </c>
      <c r="C6" s="67" t="s">
        <v>111</v>
      </c>
      <c r="D6" s="66" t="s">
        <v>112</v>
      </c>
      <c r="E6" s="69">
        <v>45348</v>
      </c>
      <c r="F6" s="70"/>
    </row>
    <row r="7" spans="1:11" ht="18.75" customHeight="1" x14ac:dyDescent="0.25">
      <c r="B7" s="66" t="s">
        <v>113</v>
      </c>
      <c r="C7" s="67" t="str">
        <f>G1</f>
        <v>Munce Winter Flyer</v>
      </c>
      <c r="D7" s="71" t="s">
        <v>114</v>
      </c>
      <c r="E7" s="68">
        <f ca="1">TODAY()</f>
        <v>45268</v>
      </c>
      <c r="F7" s="72"/>
    </row>
    <row r="8" spans="1:11" ht="18.75" customHeight="1" x14ac:dyDescent="0.25">
      <c r="B8" s="66" t="s">
        <v>115</v>
      </c>
      <c r="C8" s="73" t="s">
        <v>116</v>
      </c>
      <c r="D8" s="66" t="s">
        <v>117</v>
      </c>
      <c r="E8" s="72" t="str">
        <f ca="1">IF(E6&gt;=TODAY(),"90 days","NONE")</f>
        <v>90 days</v>
      </c>
      <c r="F8" s="72"/>
    </row>
    <row r="9" spans="1:11" ht="32.25" customHeight="1" x14ac:dyDescent="0.25">
      <c r="A9" s="74" t="s">
        <v>118</v>
      </c>
      <c r="B9" s="74"/>
      <c r="C9" s="74"/>
      <c r="D9" s="74"/>
      <c r="E9" s="74"/>
      <c r="F9" s="74"/>
      <c r="G9" s="74"/>
    </row>
    <row r="10" spans="1:11" x14ac:dyDescent="0.25">
      <c r="A10" s="75"/>
    </row>
    <row r="11" spans="1:11" ht="30.75" thickBot="1" x14ac:dyDescent="0.3">
      <c r="A11" s="76" t="s">
        <v>119</v>
      </c>
      <c r="B11" s="77" t="s">
        <v>24</v>
      </c>
      <c r="C11" s="77" t="s">
        <v>120</v>
      </c>
      <c r="D11" s="77" t="s">
        <v>121</v>
      </c>
      <c r="E11" s="77" t="s">
        <v>122</v>
      </c>
      <c r="F11" s="78" t="s">
        <v>123</v>
      </c>
      <c r="G11" s="79" t="s">
        <v>124</v>
      </c>
      <c r="I11" s="80" t="s">
        <v>125</v>
      </c>
      <c r="J11" s="81" t="s">
        <v>126</v>
      </c>
      <c r="K11" s="82" t="s">
        <v>127</v>
      </c>
    </row>
    <row r="12" spans="1:11" ht="15.75" x14ac:dyDescent="0.25">
      <c r="A12" s="83"/>
      <c r="B12" s="84"/>
      <c r="C12" s="85"/>
      <c r="D12" s="86"/>
      <c r="E12" s="84"/>
      <c r="F12" s="84"/>
      <c r="G12" s="84"/>
      <c r="I12" s="84"/>
      <c r="J12" s="84"/>
      <c r="K12" s="84"/>
    </row>
    <row r="13" spans="1:11" ht="22.5" customHeight="1" x14ac:dyDescent="0.25">
      <c r="A13" s="87">
        <v>4</v>
      </c>
      <c r="B13" s="88">
        <v>9781400211340</v>
      </c>
      <c r="C13" s="89" t="s">
        <v>128</v>
      </c>
      <c r="D13" s="90" t="s">
        <v>129</v>
      </c>
      <c r="E13" s="91">
        <v>22.99</v>
      </c>
      <c r="F13" s="92" t="s">
        <v>130</v>
      </c>
      <c r="G13" s="93">
        <f t="shared" ref="G13:G21" si="0">IF(A13&gt;=4,0.64,IF(A13&lt;=3,0.45))</f>
        <v>0.64</v>
      </c>
      <c r="H13" s="1"/>
      <c r="I13" s="94">
        <f>IF(A13&gt;0,(1-(J13/(E13*0.6))),"")</f>
        <v>0.4</v>
      </c>
      <c r="J13" s="95">
        <f t="shared" ref="J13:J27" si="1">IF(A13&gt;0,(E13*(1-G13)),"")</f>
        <v>8.2763999999999989</v>
      </c>
      <c r="K13" s="95">
        <f t="shared" ref="K13:K27" si="2">IF(A13&gt;0,(J13*A13),"")</f>
        <v>33.105599999999995</v>
      </c>
    </row>
    <row r="14" spans="1:11" ht="25.5" customHeight="1" x14ac:dyDescent="0.25">
      <c r="A14" s="87">
        <v>4</v>
      </c>
      <c r="B14" s="88">
        <v>9780310753827</v>
      </c>
      <c r="C14" s="89" t="s">
        <v>131</v>
      </c>
      <c r="D14" s="90" t="s">
        <v>129</v>
      </c>
      <c r="E14" s="96">
        <v>8.99</v>
      </c>
      <c r="F14" s="97" t="s">
        <v>132</v>
      </c>
      <c r="G14" s="93">
        <f t="shared" si="0"/>
        <v>0.64</v>
      </c>
      <c r="H14" s="1"/>
      <c r="I14" s="94">
        <f>IF(A14&gt;0,(1-(J14/(E14*0.6))),"")</f>
        <v>0.4</v>
      </c>
      <c r="J14" s="95">
        <f t="shared" si="1"/>
        <v>3.2364000000000002</v>
      </c>
      <c r="K14" s="95">
        <f t="shared" si="2"/>
        <v>12.945600000000001</v>
      </c>
    </row>
    <row r="15" spans="1:11" x14ac:dyDescent="0.25">
      <c r="A15" s="87">
        <v>4</v>
      </c>
      <c r="B15" s="98">
        <v>9780310712497</v>
      </c>
      <c r="C15" s="99" t="s">
        <v>133</v>
      </c>
      <c r="D15" s="90" t="s">
        <v>129</v>
      </c>
      <c r="E15" s="96">
        <v>5.99</v>
      </c>
      <c r="F15" s="92" t="s">
        <v>130</v>
      </c>
      <c r="G15" s="93">
        <f t="shared" si="0"/>
        <v>0.64</v>
      </c>
      <c r="H15" s="1"/>
      <c r="I15" s="94">
        <f t="shared" ref="I15:I21" si="3">IF(A15&gt;0,(1-(J15/(E15*0.6))),"")</f>
        <v>0.39999999999999991</v>
      </c>
      <c r="J15" s="95">
        <f t="shared" si="1"/>
        <v>2.1564000000000001</v>
      </c>
      <c r="K15" s="95">
        <f t="shared" si="2"/>
        <v>8.6256000000000004</v>
      </c>
    </row>
    <row r="16" spans="1:11" x14ac:dyDescent="0.25">
      <c r="A16" s="87">
        <v>4</v>
      </c>
      <c r="B16" s="100">
        <v>9780310734895</v>
      </c>
      <c r="C16" s="99" t="s">
        <v>134</v>
      </c>
      <c r="D16" s="90" t="s">
        <v>129</v>
      </c>
      <c r="E16" s="91">
        <v>5.99</v>
      </c>
      <c r="F16" s="92" t="s">
        <v>130</v>
      </c>
      <c r="G16" s="93">
        <f t="shared" si="0"/>
        <v>0.64</v>
      </c>
      <c r="H16" s="1"/>
      <c r="I16" s="94">
        <f t="shared" si="3"/>
        <v>0.39999999999999991</v>
      </c>
      <c r="J16" s="95">
        <f t="shared" si="1"/>
        <v>2.1564000000000001</v>
      </c>
      <c r="K16" s="95">
        <f t="shared" si="2"/>
        <v>8.6256000000000004</v>
      </c>
    </row>
    <row r="17" spans="1:11" x14ac:dyDescent="0.25">
      <c r="A17" s="87">
        <v>4</v>
      </c>
      <c r="B17" s="100">
        <v>9780310200345</v>
      </c>
      <c r="C17" s="99" t="s">
        <v>135</v>
      </c>
      <c r="D17" s="90" t="s">
        <v>129</v>
      </c>
      <c r="E17" s="91">
        <v>19.989999999999998</v>
      </c>
      <c r="F17" s="97" t="s">
        <v>132</v>
      </c>
      <c r="G17" s="93">
        <f t="shared" si="0"/>
        <v>0.64</v>
      </c>
      <c r="H17" s="1"/>
      <c r="I17" s="94">
        <f t="shared" si="3"/>
        <v>0.4</v>
      </c>
      <c r="J17" s="95">
        <f t="shared" si="1"/>
        <v>7.1963999999999988</v>
      </c>
      <c r="K17" s="95">
        <f t="shared" si="2"/>
        <v>28.785599999999995</v>
      </c>
    </row>
    <row r="18" spans="1:11" x14ac:dyDescent="0.25">
      <c r="A18" s="87">
        <v>4</v>
      </c>
      <c r="B18" s="88">
        <v>9780310243144</v>
      </c>
      <c r="C18" s="89" t="s">
        <v>136</v>
      </c>
      <c r="D18" s="90" t="s">
        <v>129</v>
      </c>
      <c r="E18" s="91">
        <v>19.989999999999998</v>
      </c>
      <c r="F18" s="92" t="s">
        <v>130</v>
      </c>
      <c r="G18" s="93">
        <f t="shared" si="0"/>
        <v>0.64</v>
      </c>
      <c r="H18" s="1"/>
      <c r="I18" s="94">
        <f t="shared" si="3"/>
        <v>0.4</v>
      </c>
      <c r="J18" s="95">
        <f t="shared" si="1"/>
        <v>7.1963999999999988</v>
      </c>
      <c r="K18" s="95">
        <f t="shared" si="2"/>
        <v>28.785599999999995</v>
      </c>
    </row>
    <row r="19" spans="1:11" x14ac:dyDescent="0.25">
      <c r="A19" s="87">
        <v>4</v>
      </c>
      <c r="B19" s="98">
        <v>9781400334056</v>
      </c>
      <c r="C19" s="89" t="s">
        <v>137</v>
      </c>
      <c r="D19" s="90" t="s">
        <v>129</v>
      </c>
      <c r="E19" s="96">
        <v>19.989999999999998</v>
      </c>
      <c r="F19" s="92" t="s">
        <v>130</v>
      </c>
      <c r="G19" s="93">
        <f t="shared" si="0"/>
        <v>0.64</v>
      </c>
      <c r="H19" s="1"/>
      <c r="I19" s="94">
        <f t="shared" si="3"/>
        <v>0.4</v>
      </c>
      <c r="J19" s="95">
        <f t="shared" si="1"/>
        <v>7.1963999999999988</v>
      </c>
      <c r="K19" s="95">
        <f t="shared" si="2"/>
        <v>28.785599999999995</v>
      </c>
    </row>
    <row r="20" spans="1:11" ht="30" x14ac:dyDescent="0.25">
      <c r="A20" s="87">
        <v>4</v>
      </c>
      <c r="B20" s="88">
        <v>9780310363002</v>
      </c>
      <c r="C20" s="89" t="s">
        <v>138</v>
      </c>
      <c r="D20" s="90" t="s">
        <v>129</v>
      </c>
      <c r="E20" s="91">
        <v>19.989999999999998</v>
      </c>
      <c r="F20" s="92" t="s">
        <v>130</v>
      </c>
      <c r="G20" s="93">
        <f t="shared" si="0"/>
        <v>0.64</v>
      </c>
      <c r="H20" s="1"/>
      <c r="I20" s="94">
        <f t="shared" si="3"/>
        <v>0.4</v>
      </c>
      <c r="J20" s="95">
        <f t="shared" si="1"/>
        <v>7.1963999999999988</v>
      </c>
      <c r="K20" s="95">
        <f t="shared" si="2"/>
        <v>28.785599999999995</v>
      </c>
    </row>
    <row r="21" spans="1:11" x14ac:dyDescent="0.25">
      <c r="A21" s="87">
        <v>4</v>
      </c>
      <c r="B21" s="88">
        <v>9781400239757</v>
      </c>
      <c r="C21" s="89" t="s">
        <v>139</v>
      </c>
      <c r="D21" s="90" t="s">
        <v>129</v>
      </c>
      <c r="E21" s="91">
        <v>28.99</v>
      </c>
      <c r="F21" s="92" t="s">
        <v>130</v>
      </c>
      <c r="G21" s="93">
        <f t="shared" si="0"/>
        <v>0.64</v>
      </c>
      <c r="H21" s="1"/>
      <c r="I21" s="94">
        <f t="shared" si="3"/>
        <v>0.4</v>
      </c>
      <c r="J21" s="95">
        <f t="shared" si="1"/>
        <v>10.436399999999999</v>
      </c>
      <c r="K21" s="95">
        <f t="shared" si="2"/>
        <v>41.745599999999996</v>
      </c>
    </row>
    <row r="22" spans="1:11" ht="45" x14ac:dyDescent="0.25">
      <c r="A22" s="87">
        <v>2</v>
      </c>
      <c r="B22" s="101">
        <v>9780310464037</v>
      </c>
      <c r="C22" s="99" t="s">
        <v>140</v>
      </c>
      <c r="D22" s="90" t="s">
        <v>141</v>
      </c>
      <c r="E22" s="102">
        <v>39.99</v>
      </c>
      <c r="F22" s="92" t="s">
        <v>142</v>
      </c>
      <c r="G22" s="93">
        <f>IF(A22&gt;=2,0.6,IF(A22&lt;=3,0.45))</f>
        <v>0.6</v>
      </c>
      <c r="H22" s="1"/>
      <c r="I22" s="94">
        <f t="shared" ref="I22:I23" si="4">IF(A22&gt;0,(1-(J22/(E22*0.7))),"")</f>
        <v>0.42857142857142849</v>
      </c>
      <c r="J22" s="95">
        <f t="shared" si="1"/>
        <v>15.996000000000002</v>
      </c>
      <c r="K22" s="95">
        <f t="shared" si="2"/>
        <v>31.992000000000004</v>
      </c>
    </row>
    <row r="23" spans="1:11" ht="45" x14ac:dyDescent="0.25">
      <c r="A23" s="87">
        <v>2</v>
      </c>
      <c r="B23" s="88">
        <v>9780310464044</v>
      </c>
      <c r="C23" s="89" t="s">
        <v>143</v>
      </c>
      <c r="D23" s="90" t="s">
        <v>141</v>
      </c>
      <c r="E23" s="91">
        <v>59.99</v>
      </c>
      <c r="F23" s="92" t="s">
        <v>142</v>
      </c>
      <c r="G23" s="93">
        <f>IF(A23&gt;=2,0.6,IF(A23&lt;=3,0.45))</f>
        <v>0.6</v>
      </c>
      <c r="H23" s="1"/>
      <c r="I23" s="94">
        <f t="shared" si="4"/>
        <v>0.42857142857142849</v>
      </c>
      <c r="J23" s="95">
        <f t="shared" si="1"/>
        <v>23.996000000000002</v>
      </c>
      <c r="K23" s="95">
        <f t="shared" si="2"/>
        <v>47.992000000000004</v>
      </c>
    </row>
    <row r="24" spans="1:11" ht="45" x14ac:dyDescent="0.25">
      <c r="A24" s="87">
        <v>2</v>
      </c>
      <c r="B24" s="88">
        <v>9780310463429</v>
      </c>
      <c r="C24" s="99" t="s">
        <v>144</v>
      </c>
      <c r="D24" s="90" t="s">
        <v>141</v>
      </c>
      <c r="E24" s="96">
        <v>69.989999999999995</v>
      </c>
      <c r="F24" s="92" t="s">
        <v>142</v>
      </c>
      <c r="G24" s="93">
        <f>IF(A24&gt;=2,0.6,IF(A24&lt;=3,0.45))</f>
        <v>0.6</v>
      </c>
      <c r="H24" s="1"/>
      <c r="I24" s="94">
        <f>IF(A24&gt;0,(1-(J24/(E24*0.7))),"")</f>
        <v>0.42857142857142849</v>
      </c>
      <c r="J24" s="95">
        <f t="shared" si="1"/>
        <v>27.995999999999999</v>
      </c>
      <c r="K24" s="95">
        <f t="shared" si="2"/>
        <v>55.991999999999997</v>
      </c>
    </row>
    <row r="25" spans="1:11" ht="45" x14ac:dyDescent="0.25">
      <c r="A25" s="87">
        <v>2</v>
      </c>
      <c r="B25" s="88">
        <v>9780310463412</v>
      </c>
      <c r="C25" s="89" t="s">
        <v>145</v>
      </c>
      <c r="D25" s="90" t="s">
        <v>141</v>
      </c>
      <c r="E25" s="91">
        <v>69.989999999999995</v>
      </c>
      <c r="F25" s="92" t="s">
        <v>142</v>
      </c>
      <c r="G25" s="93">
        <f>IF(A25&gt;=2,0.6,IF(A25&lt;=3,0.45))</f>
        <v>0.6</v>
      </c>
      <c r="H25" s="1"/>
      <c r="I25" s="94">
        <f>IF(A25&gt;0,(1-(J25/(E25*0.7))),"")</f>
        <v>0.42857142857142849</v>
      </c>
      <c r="J25" s="95">
        <f t="shared" si="1"/>
        <v>27.995999999999999</v>
      </c>
      <c r="K25" s="95">
        <f t="shared" si="2"/>
        <v>55.991999999999997</v>
      </c>
    </row>
    <row r="26" spans="1:11" x14ac:dyDescent="0.25">
      <c r="A26" s="87">
        <v>4</v>
      </c>
      <c r="B26" s="98">
        <v>9781400338771</v>
      </c>
      <c r="C26" s="99" t="s">
        <v>146</v>
      </c>
      <c r="D26" s="90" t="s">
        <v>129</v>
      </c>
      <c r="E26" s="91">
        <v>17.989999999999998</v>
      </c>
      <c r="F26" s="97" t="s">
        <v>132</v>
      </c>
      <c r="G26" s="93">
        <f>IF(A26&gt;=4,0.64,IF(A26&lt;=3,0.45))</f>
        <v>0.64</v>
      </c>
      <c r="H26" s="1"/>
      <c r="I26" s="94">
        <f t="shared" ref="I26:I27" si="5">IF(A26&gt;0,(1-(J26/(E26*0.6))),"")</f>
        <v>0.4</v>
      </c>
      <c r="J26" s="95">
        <f t="shared" si="1"/>
        <v>6.476399999999999</v>
      </c>
      <c r="K26" s="95">
        <f t="shared" si="2"/>
        <v>25.905599999999996</v>
      </c>
    </row>
    <row r="27" spans="1:11" x14ac:dyDescent="0.25">
      <c r="A27" s="87">
        <v>4</v>
      </c>
      <c r="B27" s="101">
        <v>9780785294719</v>
      </c>
      <c r="C27" s="99" t="s">
        <v>147</v>
      </c>
      <c r="D27" s="90" t="s">
        <v>129</v>
      </c>
      <c r="E27" s="91">
        <v>24.99</v>
      </c>
      <c r="F27" s="97" t="s">
        <v>132</v>
      </c>
      <c r="G27" s="93">
        <f>IF(A27&gt;=4,0.64,IF(A27&lt;=3,0.45))</f>
        <v>0.64</v>
      </c>
      <c r="H27" s="1"/>
      <c r="I27" s="94">
        <f t="shared" si="5"/>
        <v>0.39999999999999991</v>
      </c>
      <c r="J27" s="95">
        <f t="shared" si="1"/>
        <v>8.9963999999999995</v>
      </c>
      <c r="K27" s="95">
        <f t="shared" si="2"/>
        <v>35.985599999999998</v>
      </c>
    </row>
    <row r="28" spans="1:11" x14ac:dyDescent="0.25">
      <c r="A28" s="87"/>
      <c r="B28" s="98"/>
      <c r="C28" s="103"/>
      <c r="D28" s="90"/>
      <c r="E28" s="104"/>
      <c r="F28" s="97"/>
      <c r="G28" s="93"/>
      <c r="H28" s="1"/>
      <c r="I28" s="94"/>
      <c r="J28" s="95"/>
      <c r="K28" s="95"/>
    </row>
    <row r="29" spans="1:11" x14ac:dyDescent="0.25">
      <c r="A29" s="87"/>
      <c r="B29" s="101"/>
      <c r="C29" s="103"/>
      <c r="D29" s="90"/>
      <c r="E29" s="105"/>
      <c r="F29" s="97"/>
      <c r="G29" s="93"/>
      <c r="H29" s="1"/>
      <c r="I29" s="94"/>
      <c r="J29" s="95"/>
      <c r="K29" s="95"/>
    </row>
    <row r="30" spans="1:11" x14ac:dyDescent="0.25">
      <c r="A30" s="87"/>
      <c r="B30" s="98"/>
      <c r="C30" s="103"/>
      <c r="D30" s="90"/>
      <c r="E30" s="105"/>
      <c r="F30" s="97"/>
      <c r="G30" s="93"/>
      <c r="H30" s="1"/>
      <c r="I30" s="94"/>
      <c r="J30" s="95"/>
      <c r="K30" s="95"/>
    </row>
    <row r="31" spans="1:11" x14ac:dyDescent="0.25">
      <c r="A31" s="87"/>
      <c r="B31" s="88"/>
      <c r="C31" s="89"/>
      <c r="D31" s="90"/>
      <c r="E31" s="106"/>
      <c r="F31" s="97"/>
      <c r="G31" s="93"/>
      <c r="H31" s="1"/>
      <c r="I31" s="94"/>
      <c r="J31" s="95"/>
      <c r="K31" s="95"/>
    </row>
    <row r="32" spans="1:11" x14ac:dyDescent="0.25">
      <c r="A32" s="87"/>
      <c r="B32" s="112"/>
      <c r="C32" s="90"/>
      <c r="D32" s="86"/>
      <c r="E32" s="107"/>
      <c r="F32" s="108"/>
      <c r="G32" s="109"/>
      <c r="I32" s="110"/>
      <c r="J32" s="111"/>
      <c r="K32" s="111"/>
    </row>
    <row r="33" spans="1:11" ht="15" customHeight="1" thickBot="1" x14ac:dyDescent="0.3">
      <c r="A33" s="87"/>
      <c r="B33" s="113"/>
      <c r="C33" s="114"/>
      <c r="D33" s="115"/>
      <c r="E33" s="116"/>
      <c r="F33" s="117"/>
      <c r="G33" s="118"/>
      <c r="I33" s="119" t="str">
        <f t="shared" ref="I33" si="6">IF(A33&gt;0,(1-(J33/(F33))),"")</f>
        <v/>
      </c>
      <c r="J33" s="111" t="str">
        <f t="shared" ref="J33" si="7">IF(A33&gt;0,(E33*(1-G33)),"")</f>
        <v/>
      </c>
      <c r="K33" s="111" t="str">
        <f t="shared" ref="K33" si="8">IF(A33&gt;0,(J33*A33),"")</f>
        <v/>
      </c>
    </row>
    <row r="34" spans="1:11" ht="15.75" x14ac:dyDescent="0.25">
      <c r="A34" s="83"/>
      <c r="B34" s="84"/>
      <c r="C34" s="85" t="s">
        <v>148</v>
      </c>
      <c r="D34" s="83"/>
      <c r="E34" s="84"/>
      <c r="F34" s="84"/>
      <c r="G34" s="84"/>
      <c r="I34" s="120"/>
      <c r="J34" s="121"/>
      <c r="K34" s="121"/>
    </row>
    <row r="35" spans="1:11" x14ac:dyDescent="0.25">
      <c r="A35" s="122">
        <f>ROUNDUP(SUMIF($F$11:$F$34,F35,$A$11:$A$34)/14,0)</f>
        <v>1</v>
      </c>
      <c r="B35" s="123" t="s">
        <v>149</v>
      </c>
      <c r="C35" s="124" t="s">
        <v>150</v>
      </c>
      <c r="D35" s="122"/>
      <c r="E35" s="125">
        <v>0</v>
      </c>
      <c r="F35" s="126" t="s">
        <v>151</v>
      </c>
      <c r="G35" s="123"/>
      <c r="I35" s="119"/>
      <c r="J35" s="127"/>
      <c r="K35" s="127"/>
    </row>
    <row r="36" spans="1:11" x14ac:dyDescent="0.25">
      <c r="A36" s="122">
        <f>ROUNDUP(SUMIF($F$11:$F$34,F36,$A$11:$A$34)/14,0)</f>
        <v>4</v>
      </c>
      <c r="B36" s="123" t="s">
        <v>152</v>
      </c>
      <c r="C36" s="124" t="s">
        <v>153</v>
      </c>
      <c r="D36" s="122"/>
      <c r="E36" s="125">
        <v>0</v>
      </c>
      <c r="F36" s="126" t="s">
        <v>132</v>
      </c>
      <c r="G36" s="123"/>
      <c r="I36" s="119"/>
      <c r="J36" s="127"/>
      <c r="K36" s="127"/>
    </row>
    <row r="37" spans="1:11" s="7" customFormat="1" ht="20.25" customHeight="1" x14ac:dyDescent="0.25">
      <c r="A37" s="128"/>
      <c r="B37" s="129" t="s">
        <v>154</v>
      </c>
      <c r="C37" s="130">
        <f>SUM(A11:A34)</f>
        <v>52</v>
      </c>
      <c r="D37" s="128"/>
      <c r="I37" s="131" t="s">
        <v>155</v>
      </c>
      <c r="J37" s="132"/>
      <c r="K37" s="132"/>
    </row>
    <row r="38" spans="1:11" s="7" customFormat="1" ht="20.25" customHeight="1" x14ac:dyDescent="0.25">
      <c r="A38" s="128"/>
      <c r="B38" s="133" t="s">
        <v>156</v>
      </c>
      <c r="C38" s="134">
        <f>SUM(K11:K34)</f>
        <v>474.0496</v>
      </c>
      <c r="D38" s="128"/>
      <c r="I38" s="131">
        <f>AVERAGE(I22:I34)</f>
        <v>0.41904761904761895</v>
      </c>
      <c r="J38" s="132"/>
      <c r="K38" s="132"/>
    </row>
  </sheetData>
  <autoFilter ref="A11:G11" xr:uid="{2A0BA38F-0EAF-4084-B4EA-3037D1780FAD}">
    <sortState xmlns:xlrd2="http://schemas.microsoft.com/office/spreadsheetml/2017/richdata2" ref="A14:G27">
      <sortCondition ref="C11"/>
    </sortState>
  </autoFilter>
  <mergeCells count="7">
    <mergeCell ref="A9:G9"/>
    <mergeCell ref="E3:F3"/>
    <mergeCell ref="E4:F4"/>
    <mergeCell ref="E5:F5"/>
    <mergeCell ref="E6:F6"/>
    <mergeCell ref="E7:F7"/>
    <mergeCell ref="E8:F8"/>
  </mergeCells>
  <pageMargins left="0.22" right="0.22" top="0.33" bottom="0.16" header="0.3" footer="0.16"/>
  <pageSetup scale="9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6656-9D1D-4758-AC4C-BB4138E4E187}">
  <dimension ref="A1:H15"/>
  <sheetViews>
    <sheetView view="pageBreakPreview" zoomScale="112" zoomScaleNormal="100" zoomScaleSheetLayoutView="112" workbookViewId="0">
      <selection activeCell="D19" sqref="D19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3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48" t="s">
        <v>49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4" customFormat="1" ht="22.5" customHeight="1" x14ac:dyDescent="0.25">
      <c r="A8" s="24" t="s">
        <v>17</v>
      </c>
      <c r="B8" s="25"/>
      <c r="C8" s="26"/>
      <c r="D8" s="27"/>
      <c r="E8" s="28"/>
      <c r="F8" s="29"/>
      <c r="G8" s="38" t="s">
        <v>15</v>
      </c>
      <c r="H8" s="38" t="s">
        <v>16</v>
      </c>
    </row>
    <row r="9" spans="1:8" x14ac:dyDescent="0.25">
      <c r="A9" s="30" t="s">
        <v>18</v>
      </c>
      <c r="B9" s="42" t="s">
        <v>50</v>
      </c>
      <c r="C9" s="19"/>
      <c r="D9" s="19"/>
      <c r="E9" s="19"/>
      <c r="F9" s="40"/>
      <c r="G9" s="39"/>
      <c r="H9" s="39"/>
    </row>
    <row r="10" spans="1:8" ht="15" customHeight="1" x14ac:dyDescent="0.25">
      <c r="A10" s="30" t="s">
        <v>47</v>
      </c>
      <c r="B10" t="s">
        <v>51</v>
      </c>
      <c r="D10" s="13"/>
      <c r="E10" s="13"/>
      <c r="F10" s="43"/>
      <c r="G10" s="54">
        <f>SUM(G15:G15)</f>
        <v>0</v>
      </c>
      <c r="H10" s="56">
        <f>SUM(H15:H15)</f>
        <v>0</v>
      </c>
    </row>
    <row r="11" spans="1:8" ht="15" customHeight="1" x14ac:dyDescent="0.25">
      <c r="A11" s="30" t="s">
        <v>20</v>
      </c>
      <c r="B11" t="s">
        <v>48</v>
      </c>
      <c r="F11" s="41"/>
      <c r="G11" s="54"/>
      <c r="H11" s="56"/>
    </row>
    <row r="12" spans="1:8" ht="15" customHeight="1" x14ac:dyDescent="0.25">
      <c r="A12" s="30" t="s">
        <v>21</v>
      </c>
      <c r="B12" s="44" t="s">
        <v>52</v>
      </c>
      <c r="F12" s="41"/>
      <c r="G12" s="54"/>
      <c r="H12" s="56"/>
    </row>
    <row r="13" spans="1:8" ht="15.75" customHeight="1" x14ac:dyDescent="0.25">
      <c r="A13" s="33" t="s">
        <v>23</v>
      </c>
      <c r="B13" s="2" t="s">
        <v>29</v>
      </c>
      <c r="C13" s="35"/>
      <c r="D13" s="2"/>
      <c r="E13" s="2"/>
      <c r="F13" s="45"/>
      <c r="G13" s="55"/>
      <c r="H13" s="57"/>
    </row>
    <row r="14" spans="1:8" s="6" customFormat="1" ht="24.75" customHeight="1" x14ac:dyDescent="0.25">
      <c r="A14" s="15" t="s">
        <v>24</v>
      </c>
      <c r="B14" s="15" t="s">
        <v>1</v>
      </c>
      <c r="C14" s="15" t="s">
        <v>25</v>
      </c>
      <c r="D14" s="15" t="s">
        <v>5</v>
      </c>
      <c r="E14" s="15" t="s">
        <v>26</v>
      </c>
      <c r="F14" s="15" t="s">
        <v>27</v>
      </c>
      <c r="G14" s="15" t="s">
        <v>6</v>
      </c>
      <c r="H14" s="15" t="s">
        <v>7</v>
      </c>
    </row>
    <row r="15" spans="1:8" s="4" customFormat="1" ht="30" customHeight="1" x14ac:dyDescent="0.25">
      <c r="A15" s="16">
        <v>9780736987387</v>
      </c>
      <c r="B15" s="14" t="s">
        <v>97</v>
      </c>
      <c r="C15" s="17" t="s">
        <v>98</v>
      </c>
      <c r="D15" s="12">
        <v>17.989999999999998</v>
      </c>
      <c r="E15" s="12"/>
      <c r="F15" s="46">
        <v>0.47</v>
      </c>
      <c r="G15" s="10"/>
      <c r="H15" s="18">
        <f>G15*D15*(1-F15)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FA51-1360-411F-9176-5561AA3FFD00}">
  <dimension ref="A1:H16"/>
  <sheetViews>
    <sheetView view="pageBreakPreview" zoomScale="112" zoomScaleNormal="100" zoomScaleSheetLayoutView="112" workbookViewId="0">
      <selection activeCell="B20" sqref="B20"/>
    </sheetView>
  </sheetViews>
  <sheetFormatPr defaultRowHeight="15" x14ac:dyDescent="0.25"/>
  <cols>
    <col min="1" max="1" width="16.7109375" customWidth="1"/>
    <col min="2" max="2" width="31" customWidth="1"/>
    <col min="3" max="3" width="15.7109375" style="1" customWidth="1"/>
    <col min="4" max="4" width="13.7109375" customWidth="1"/>
    <col min="5" max="5" width="11.7109375" customWidth="1"/>
    <col min="6" max="6" width="14.7109375" customWidth="1"/>
    <col min="7" max="8" width="15.7109375" customWidth="1"/>
    <col min="9" max="9" width="9.42578125" bestFit="1" customWidth="1"/>
  </cols>
  <sheetData>
    <row r="1" spans="1:8" ht="20.100000000000001" customHeight="1" x14ac:dyDescent="0.35">
      <c r="A1" s="48" t="s">
        <v>58</v>
      </c>
      <c r="B1" s="49"/>
      <c r="H1" s="5" t="s">
        <v>59</v>
      </c>
    </row>
    <row r="2" spans="1:8" ht="20.100000000000001" customHeight="1" x14ac:dyDescent="0.25">
      <c r="A2" s="50"/>
      <c r="B2" s="51"/>
    </row>
    <row r="3" spans="1:8" ht="20.100000000000001" customHeight="1" x14ac:dyDescent="0.25">
      <c r="A3" s="50"/>
      <c r="B3" s="51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25">
      <c r="A4" s="50"/>
      <c r="B4" s="51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25">
      <c r="A5" s="50"/>
      <c r="B5" s="51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">
      <c r="A6" s="52"/>
      <c r="B6" s="53"/>
      <c r="D6" s="8" t="s">
        <v>14</v>
      </c>
      <c r="E6" s="3"/>
      <c r="F6" s="3"/>
      <c r="G6" s="9" t="s">
        <v>11</v>
      </c>
      <c r="H6" s="3"/>
    </row>
    <row r="8" spans="1:8" s="4" customFormat="1" ht="22.5" customHeight="1" x14ac:dyDescent="0.25">
      <c r="A8" s="24" t="s">
        <v>17</v>
      </c>
      <c r="B8" s="25"/>
      <c r="C8" s="26"/>
      <c r="D8" s="27"/>
      <c r="E8" s="28"/>
      <c r="F8" s="29"/>
      <c r="G8" s="38" t="s">
        <v>15</v>
      </c>
      <c r="H8" s="38" t="s">
        <v>16</v>
      </c>
    </row>
    <row r="9" spans="1:8" x14ac:dyDescent="0.25">
      <c r="A9" s="30" t="s">
        <v>18</v>
      </c>
      <c r="B9" s="19" t="s">
        <v>54</v>
      </c>
      <c r="C9" s="19"/>
      <c r="D9" s="20"/>
      <c r="E9" s="21"/>
      <c r="F9" s="31"/>
      <c r="G9" s="39"/>
      <c r="H9" s="39"/>
    </row>
    <row r="10" spans="1:8" ht="15" customHeight="1" x14ac:dyDescent="0.25">
      <c r="A10" s="30"/>
      <c r="B10" s="22" t="s">
        <v>55</v>
      </c>
      <c r="D10" s="21"/>
      <c r="E10" s="21"/>
      <c r="F10" s="31"/>
      <c r="G10" s="54">
        <f>SUM(G15:G16)</f>
        <v>0</v>
      </c>
      <c r="H10" s="56">
        <f>SUM(H15:H16)</f>
        <v>0</v>
      </c>
    </row>
    <row r="11" spans="1:8" ht="15" customHeight="1" x14ac:dyDescent="0.25">
      <c r="A11" s="32"/>
      <c r="B11" s="23" t="s">
        <v>56</v>
      </c>
      <c r="D11" s="21"/>
      <c r="E11" s="21"/>
      <c r="F11" s="31"/>
      <c r="G11" s="54"/>
      <c r="H11" s="56"/>
    </row>
    <row r="12" spans="1:8" ht="15" customHeight="1" x14ac:dyDescent="0.25">
      <c r="A12" s="30" t="s">
        <v>20</v>
      </c>
      <c r="B12" t="s">
        <v>57</v>
      </c>
      <c r="D12" s="21"/>
      <c r="E12" s="21"/>
      <c r="F12" s="31"/>
      <c r="G12" s="54"/>
      <c r="H12" s="56"/>
    </row>
    <row r="13" spans="1:8" ht="15.75" customHeight="1" x14ac:dyDescent="0.25">
      <c r="A13" s="33" t="s">
        <v>23</v>
      </c>
      <c r="B13" s="34" t="s">
        <v>22</v>
      </c>
      <c r="C13" s="35"/>
      <c r="D13" s="36"/>
      <c r="E13" s="36"/>
      <c r="F13" s="37"/>
      <c r="G13" s="55"/>
      <c r="H13" s="57"/>
    </row>
    <row r="14" spans="1:8" s="6" customFormat="1" ht="24.75" customHeight="1" x14ac:dyDescent="0.25">
      <c r="A14" s="15" t="s">
        <v>24</v>
      </c>
      <c r="B14" s="15" t="s">
        <v>1</v>
      </c>
      <c r="C14" s="15" t="s">
        <v>25</v>
      </c>
      <c r="D14" s="15" t="s">
        <v>5</v>
      </c>
      <c r="E14" s="15" t="s">
        <v>26</v>
      </c>
      <c r="F14" s="15" t="s">
        <v>27</v>
      </c>
      <c r="G14" s="15" t="s">
        <v>6</v>
      </c>
      <c r="H14" s="15" t="s">
        <v>7</v>
      </c>
    </row>
    <row r="15" spans="1:8" s="4" customFormat="1" ht="30" customHeight="1" x14ac:dyDescent="0.25">
      <c r="A15" s="16">
        <v>9780802429537</v>
      </c>
      <c r="B15" s="14" t="s">
        <v>99</v>
      </c>
      <c r="C15" s="17" t="s">
        <v>53</v>
      </c>
      <c r="D15" s="12">
        <v>22.99</v>
      </c>
      <c r="E15" s="12"/>
      <c r="F15" s="46"/>
      <c r="G15" s="10"/>
      <c r="H15" s="18">
        <f>G15*D15*(1-F15)</f>
        <v>0</v>
      </c>
    </row>
    <row r="16" spans="1:8" ht="30" customHeight="1" x14ac:dyDescent="0.25">
      <c r="A16" s="16">
        <v>9780802431875</v>
      </c>
      <c r="B16" s="14" t="s">
        <v>100</v>
      </c>
      <c r="C16" s="17" t="s">
        <v>101</v>
      </c>
      <c r="D16" s="12">
        <v>14.99</v>
      </c>
      <c r="E16" s="12"/>
      <c r="F16" s="46"/>
      <c r="G16" s="10"/>
      <c r="H16" s="18">
        <f>G16*D16*(1-F16)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Christmas Catalog Purchase Order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Baker</vt:lpstr>
      <vt:lpstr>Carson</vt:lpstr>
      <vt:lpstr>Christian Art Gifts</vt:lpstr>
      <vt:lpstr>Creative Brands</vt:lpstr>
      <vt:lpstr>DaySpring</vt:lpstr>
      <vt:lpstr>HarperCollins</vt:lpstr>
      <vt:lpstr>Harvest House</vt:lpstr>
      <vt:lpstr>Moody</vt:lpstr>
      <vt:lpstr>HarperCollins!Print_Area</vt:lpstr>
      <vt:lpstr>Baker!Print_Titles</vt:lpstr>
      <vt:lpstr>Carson!Print_Titles</vt:lpstr>
      <vt:lpstr>'Christian Art Gifts'!Print_Titles</vt:lpstr>
      <vt:lpstr>'Creative Brands'!Print_Titles</vt:lpstr>
      <vt:lpstr>DaySpring!Print_Titles</vt:lpstr>
      <vt:lpstr>'Harvest House'!Print_Titles</vt:lpstr>
      <vt:lpstr>Moody!Print_Titles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Koroknay</dc:creator>
  <cp:lastModifiedBy>Brooke Koroknay</cp:lastModifiedBy>
  <cp:lastPrinted>2023-12-08T17:04:07Z</cp:lastPrinted>
  <dcterms:created xsi:type="dcterms:W3CDTF">2023-09-12T15:54:29Z</dcterms:created>
  <dcterms:modified xsi:type="dcterms:W3CDTF">2023-12-08T17:04:26Z</dcterms:modified>
</cp:coreProperties>
</file>